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930" yWindow="0" windowWidth="22110" windowHeight="9780"/>
  </bookViews>
  <sheets>
    <sheet name="Б2 курс" sheetId="12" r:id="rId1"/>
    <sheet name="Б3 курс" sheetId="13" r:id="rId2"/>
    <sheet name="Б4 курс" sheetId="9" r:id="rId3"/>
    <sheet name="М1 курс" sheetId="14" r:id="rId4"/>
    <sheet name="М2 курс" sheetId="15" r:id="rId5"/>
  </sheets>
  <calcPr calcId="145621"/>
</workbook>
</file>

<file path=xl/calcChain.xml><?xml version="1.0" encoding="utf-8"?>
<calcChain xmlns="http://schemas.openxmlformats.org/spreadsheetml/2006/main">
  <c r="T8" i="9" l="1"/>
  <c r="T9" i="9"/>
  <c r="T10" i="9"/>
  <c r="T11" i="9"/>
  <c r="T12" i="9"/>
  <c r="T13" i="9"/>
  <c r="T8" i="15" l="1"/>
  <c r="T9" i="15"/>
  <c r="T10" i="15"/>
  <c r="T11" i="15"/>
  <c r="T12" i="15"/>
  <c r="T13" i="15"/>
  <c r="T7" i="15"/>
  <c r="BF8" i="15"/>
  <c r="BF9" i="15"/>
  <c r="BF10" i="15"/>
  <c r="BF11" i="15"/>
  <c r="BF12" i="15"/>
  <c r="BF13" i="15"/>
  <c r="BF7" i="15"/>
  <c r="BC13" i="15"/>
  <c r="AX13" i="15"/>
  <c r="AQ13" i="15"/>
  <c r="AL13" i="15"/>
  <c r="AG13" i="15"/>
  <c r="AE13" i="15"/>
  <c r="BE13" i="15" s="1"/>
  <c r="Z13" i="15"/>
  <c r="BG13" i="15"/>
  <c r="G13" i="15"/>
  <c r="BC12" i="15"/>
  <c r="AX12" i="15"/>
  <c r="AQ12" i="15"/>
  <c r="AL12" i="15"/>
  <c r="AG12" i="15"/>
  <c r="AE12" i="15"/>
  <c r="BE12" i="15" s="1"/>
  <c r="Z12" i="15"/>
  <c r="G12" i="15"/>
  <c r="BC11" i="15"/>
  <c r="AX11" i="15"/>
  <c r="AQ11" i="15"/>
  <c r="AL11" i="15"/>
  <c r="AG11" i="15"/>
  <c r="AE11" i="15"/>
  <c r="BE11" i="15" s="1"/>
  <c r="Z11" i="15"/>
  <c r="BG11" i="15"/>
  <c r="G11" i="15"/>
  <c r="BC10" i="15"/>
  <c r="AX10" i="15"/>
  <c r="AQ10" i="15"/>
  <c r="AL10" i="15"/>
  <c r="AG10" i="15"/>
  <c r="AE10" i="15"/>
  <c r="BE10" i="15" s="1"/>
  <c r="Z10" i="15"/>
  <c r="G10" i="15"/>
  <c r="BC9" i="15"/>
  <c r="AX9" i="15"/>
  <c r="AQ9" i="15"/>
  <c r="AL9" i="15"/>
  <c r="AG9" i="15"/>
  <c r="AE9" i="15"/>
  <c r="BE9" i="15" s="1"/>
  <c r="Z9" i="15"/>
  <c r="BG9" i="15"/>
  <c r="G9" i="15"/>
  <c r="BC8" i="15"/>
  <c r="AX8" i="15"/>
  <c r="AW8" i="15"/>
  <c r="AQ8" i="15"/>
  <c r="AL8" i="15"/>
  <c r="AG8" i="15"/>
  <c r="AD8" i="15"/>
  <c r="AB8" i="15"/>
  <c r="AE8" i="15" s="1"/>
  <c r="Y8" i="15"/>
  <c r="W8" i="15"/>
  <c r="Z8" i="15" s="1"/>
  <c r="BE8" i="15" s="1"/>
  <c r="G8" i="15"/>
  <c r="BB7" i="15"/>
  <c r="AZ7" i="15"/>
  <c r="BC7" i="15" s="1"/>
  <c r="AW7" i="15"/>
  <c r="AU7" i="15"/>
  <c r="AS7" i="15"/>
  <c r="AX7" i="15" s="1"/>
  <c r="AQ7" i="15"/>
  <c r="AL7" i="15"/>
  <c r="AG7" i="15"/>
  <c r="AE7" i="15"/>
  <c r="AD7" i="15"/>
  <c r="Y7" i="15"/>
  <c r="W7" i="15"/>
  <c r="Z7" i="15" s="1"/>
  <c r="G7" i="15"/>
  <c r="BF8" i="14"/>
  <c r="BF9" i="14"/>
  <c r="BF10" i="14"/>
  <c r="BF11" i="14"/>
  <c r="BF12" i="14"/>
  <c r="BF13" i="14"/>
  <c r="BF7" i="14"/>
  <c r="T8" i="14"/>
  <c r="T9" i="14"/>
  <c r="T10" i="14"/>
  <c r="T11" i="14"/>
  <c r="T12" i="14"/>
  <c r="T13" i="14"/>
  <c r="T7" i="14"/>
  <c r="BC13" i="14"/>
  <c r="AX13" i="14"/>
  <c r="AQ13" i="14"/>
  <c r="AL13" i="14"/>
  <c r="AG13" i="14"/>
  <c r="AE13" i="14"/>
  <c r="BE13" i="14" s="1"/>
  <c r="Z13" i="14"/>
  <c r="BG13" i="14"/>
  <c r="G13" i="14"/>
  <c r="BC12" i="14"/>
  <c r="AX12" i="14"/>
  <c r="AQ12" i="14"/>
  <c r="AL12" i="14"/>
  <c r="AG12" i="14"/>
  <c r="AE12" i="14"/>
  <c r="BE12" i="14" s="1"/>
  <c r="Z12" i="14"/>
  <c r="G12" i="14"/>
  <c r="BC11" i="14"/>
  <c r="AX11" i="14"/>
  <c r="AQ11" i="14"/>
  <c r="AL11" i="14"/>
  <c r="AG11" i="14"/>
  <c r="AE11" i="14"/>
  <c r="BE11" i="14" s="1"/>
  <c r="Z11" i="14"/>
  <c r="BG11" i="14"/>
  <c r="G11" i="14"/>
  <c r="BC10" i="14"/>
  <c r="AX10" i="14"/>
  <c r="AQ10" i="14"/>
  <c r="AL10" i="14"/>
  <c r="AG10" i="14"/>
  <c r="AE10" i="14"/>
  <c r="BE10" i="14" s="1"/>
  <c r="Z10" i="14"/>
  <c r="G10" i="14"/>
  <c r="BC9" i="14"/>
  <c r="AX9" i="14"/>
  <c r="AQ9" i="14"/>
  <c r="AL9" i="14"/>
  <c r="AG9" i="14"/>
  <c r="AE9" i="14"/>
  <c r="BE9" i="14" s="1"/>
  <c r="Z9" i="14"/>
  <c r="BG9" i="14"/>
  <c r="G9" i="14"/>
  <c r="BC8" i="14"/>
  <c r="AX8" i="14"/>
  <c r="AW8" i="14"/>
  <c r="AQ8" i="14"/>
  <c r="AL8" i="14"/>
  <c r="AG8" i="14"/>
  <c r="AD8" i="14"/>
  <c r="AB8" i="14"/>
  <c r="AE8" i="14" s="1"/>
  <c r="Y8" i="14"/>
  <c r="W8" i="14"/>
  <c r="Z8" i="14" s="1"/>
  <c r="BE8" i="14" s="1"/>
  <c r="G8" i="14"/>
  <c r="BB7" i="14"/>
  <c r="AZ7" i="14"/>
  <c r="BC7" i="14" s="1"/>
  <c r="AW7" i="14"/>
  <c r="AU7" i="14"/>
  <c r="AS7" i="14"/>
  <c r="AX7" i="14" s="1"/>
  <c r="AQ7" i="14"/>
  <c r="AL7" i="14"/>
  <c r="AG7" i="14"/>
  <c r="AE7" i="14"/>
  <c r="AD7" i="14"/>
  <c r="Y7" i="14"/>
  <c r="W7" i="14"/>
  <c r="Z7" i="14" s="1"/>
  <c r="G7" i="14"/>
  <c r="BF8" i="13"/>
  <c r="BF9" i="13"/>
  <c r="BF10" i="13"/>
  <c r="BF11" i="13"/>
  <c r="BF12" i="13"/>
  <c r="BF13" i="13"/>
  <c r="BF7" i="13"/>
  <c r="T8" i="13"/>
  <c r="T9" i="13"/>
  <c r="T10" i="13"/>
  <c r="T11" i="13"/>
  <c r="T12" i="13"/>
  <c r="T13" i="13"/>
  <c r="T7" i="13"/>
  <c r="BC13" i="13"/>
  <c r="AX13" i="13"/>
  <c r="AQ13" i="13"/>
  <c r="AL13" i="13"/>
  <c r="AG13" i="13"/>
  <c r="AE13" i="13"/>
  <c r="BE13" i="13" s="1"/>
  <c r="Z13" i="13"/>
  <c r="BG13" i="13"/>
  <c r="G13" i="13"/>
  <c r="BC12" i="13"/>
  <c r="AX12" i="13"/>
  <c r="AQ12" i="13"/>
  <c r="AL12" i="13"/>
  <c r="AG12" i="13"/>
  <c r="AE12" i="13"/>
  <c r="BE12" i="13" s="1"/>
  <c r="Z12" i="13"/>
  <c r="G12" i="13"/>
  <c r="BC11" i="13"/>
  <c r="AX11" i="13"/>
  <c r="AQ11" i="13"/>
  <c r="AL11" i="13"/>
  <c r="AG11" i="13"/>
  <c r="AE11" i="13"/>
  <c r="BE11" i="13" s="1"/>
  <c r="Z11" i="13"/>
  <c r="BG11" i="13"/>
  <c r="G11" i="13"/>
  <c r="BC10" i="13"/>
  <c r="AX10" i="13"/>
  <c r="AQ10" i="13"/>
  <c r="AL10" i="13"/>
  <c r="AG10" i="13"/>
  <c r="AE10" i="13"/>
  <c r="BE10" i="13" s="1"/>
  <c r="Z10" i="13"/>
  <c r="G10" i="13"/>
  <c r="BC9" i="13"/>
  <c r="AX9" i="13"/>
  <c r="AQ9" i="13"/>
  <c r="AL9" i="13"/>
  <c r="AG9" i="13"/>
  <c r="AE9" i="13"/>
  <c r="BE9" i="13" s="1"/>
  <c r="Z9" i="13"/>
  <c r="BG9" i="13"/>
  <c r="G9" i="13"/>
  <c r="BC8" i="13"/>
  <c r="AX8" i="13"/>
  <c r="AW8" i="13"/>
  <c r="AQ8" i="13"/>
  <c r="AL8" i="13"/>
  <c r="AG8" i="13"/>
  <c r="AD8" i="13"/>
  <c r="AB8" i="13"/>
  <c r="AE8" i="13" s="1"/>
  <c r="Y8" i="13"/>
  <c r="W8" i="13"/>
  <c r="Z8" i="13" s="1"/>
  <c r="BE8" i="13" s="1"/>
  <c r="G8" i="13"/>
  <c r="BB7" i="13"/>
  <c r="AZ7" i="13"/>
  <c r="BC7" i="13" s="1"/>
  <c r="AW7" i="13"/>
  <c r="AU7" i="13"/>
  <c r="AS7" i="13"/>
  <c r="AX7" i="13" s="1"/>
  <c r="AQ7" i="13"/>
  <c r="AL7" i="13"/>
  <c r="AG7" i="13"/>
  <c r="AE7" i="13"/>
  <c r="AD7" i="13"/>
  <c r="Y7" i="13"/>
  <c r="W7" i="13"/>
  <c r="Z7" i="13" s="1"/>
  <c r="G7" i="13"/>
  <c r="BF8" i="12"/>
  <c r="BF9" i="12"/>
  <c r="BG9" i="12" s="1"/>
  <c r="BF10" i="12"/>
  <c r="BF11" i="12"/>
  <c r="BF12" i="12"/>
  <c r="BF13" i="12"/>
  <c r="BF7" i="12"/>
  <c r="T8" i="12"/>
  <c r="T9" i="12"/>
  <c r="T10" i="12"/>
  <c r="T11" i="12"/>
  <c r="T12" i="12"/>
  <c r="T13" i="12"/>
  <c r="T7" i="12"/>
  <c r="BC13" i="12"/>
  <c r="AX13" i="12"/>
  <c r="AQ13" i="12"/>
  <c r="AL13" i="12"/>
  <c r="AG13" i="12"/>
  <c r="AE13" i="12"/>
  <c r="Z13" i="12"/>
  <c r="BE13" i="12" s="1"/>
  <c r="G13" i="12"/>
  <c r="BC12" i="12"/>
  <c r="AX12" i="12"/>
  <c r="AQ12" i="12"/>
  <c r="AL12" i="12"/>
  <c r="AG12" i="12"/>
  <c r="AE12" i="12"/>
  <c r="Z12" i="12"/>
  <c r="BE12" i="12" s="1"/>
  <c r="G12" i="12"/>
  <c r="BC11" i="12"/>
  <c r="AX11" i="12"/>
  <c r="AQ11" i="12"/>
  <c r="AL11" i="12"/>
  <c r="AG11" i="12"/>
  <c r="AE11" i="12"/>
  <c r="Z11" i="12"/>
  <c r="BE11" i="12" s="1"/>
  <c r="BG11" i="12"/>
  <c r="G11" i="12"/>
  <c r="BC10" i="12"/>
  <c r="AX10" i="12"/>
  <c r="AQ10" i="12"/>
  <c r="AL10" i="12"/>
  <c r="AG10" i="12"/>
  <c r="AE10" i="12"/>
  <c r="Z10" i="12"/>
  <c r="BE10" i="12" s="1"/>
  <c r="G10" i="12"/>
  <c r="BC9" i="12"/>
  <c r="AX9" i="12"/>
  <c r="AQ9" i="12"/>
  <c r="AL9" i="12"/>
  <c r="AG9" i="12"/>
  <c r="AE9" i="12"/>
  <c r="Z9" i="12"/>
  <c r="BE9" i="12" s="1"/>
  <c r="G9" i="12"/>
  <c r="BC8" i="12"/>
  <c r="AW8" i="12"/>
  <c r="AX8" i="12" s="1"/>
  <c r="AQ8" i="12"/>
  <c r="AL8" i="12"/>
  <c r="AG8" i="12"/>
  <c r="AD8" i="12"/>
  <c r="AB8" i="12"/>
  <c r="AE8" i="12" s="1"/>
  <c r="Y8" i="12"/>
  <c r="W8" i="12"/>
  <c r="Z8" i="12" s="1"/>
  <c r="BE8" i="12" s="1"/>
  <c r="G8" i="12"/>
  <c r="BB7" i="12"/>
  <c r="AZ7" i="12"/>
  <c r="BC7" i="12" s="1"/>
  <c r="AW7" i="12"/>
  <c r="AU7" i="12"/>
  <c r="AX7" i="12" s="1"/>
  <c r="AS7" i="12"/>
  <c r="AQ7" i="12"/>
  <c r="AL7" i="12"/>
  <c r="AG7" i="12"/>
  <c r="AD7" i="12"/>
  <c r="AE7" i="12" s="1"/>
  <c r="Y7" i="12"/>
  <c r="W7" i="12"/>
  <c r="Z7" i="12" s="1"/>
  <c r="G7" i="12"/>
  <c r="BG8" i="15" l="1"/>
  <c r="BG10" i="15"/>
  <c r="BG12" i="15"/>
  <c r="BE7" i="15"/>
  <c r="BG7" i="15" s="1"/>
  <c r="BG12" i="14"/>
  <c r="BG10" i="14"/>
  <c r="BG8" i="14"/>
  <c r="BG7" i="14"/>
  <c r="BE7" i="14"/>
  <c r="BG12" i="13"/>
  <c r="BG10" i="13"/>
  <c r="BG8" i="13"/>
  <c r="BG7" i="13"/>
  <c r="BE7" i="13"/>
  <c r="BG13" i="12"/>
  <c r="BE7" i="12"/>
  <c r="BG7" i="12" s="1"/>
  <c r="BG8" i="12"/>
  <c r="BG10" i="12"/>
  <c r="BG12" i="12"/>
  <c r="BC8" i="9"/>
  <c r="BC9" i="9"/>
  <c r="BC10" i="9"/>
  <c r="BC11" i="9"/>
  <c r="BC12" i="9"/>
  <c r="BC13" i="9"/>
  <c r="AZ7" i="9"/>
  <c r="BB7" i="9"/>
  <c r="AD7" i="9"/>
  <c r="BC7" i="9" l="1"/>
  <c r="AU7" i="9"/>
  <c r="AX9" i="9" l="1"/>
  <c r="AX10" i="9"/>
  <c r="AX11" i="9"/>
  <c r="AX12" i="9"/>
  <c r="AX13" i="9"/>
  <c r="AW8" i="9"/>
  <c r="AX8" i="9" s="1"/>
  <c r="AW7" i="9"/>
  <c r="AS7" i="9"/>
  <c r="AE9" i="9"/>
  <c r="AE10" i="9"/>
  <c r="AE11" i="9"/>
  <c r="AE12" i="9"/>
  <c r="AE13" i="9"/>
  <c r="AE7" i="9"/>
  <c r="AB8" i="9"/>
  <c r="AD8" i="9"/>
  <c r="Z9" i="9"/>
  <c r="Z10" i="9"/>
  <c r="Z11" i="9"/>
  <c r="Z12" i="9"/>
  <c r="Z13" i="9"/>
  <c r="Y8" i="9"/>
  <c r="W8" i="9"/>
  <c r="Y7" i="9"/>
  <c r="W7" i="9"/>
  <c r="Z7" i="9" s="1"/>
  <c r="Z8" i="9" l="1"/>
  <c r="AE8" i="9"/>
  <c r="AX7" i="9"/>
  <c r="T7" i="9" l="1"/>
  <c r="AQ13" i="9"/>
  <c r="AL13" i="9"/>
  <c r="AG13" i="9"/>
  <c r="G13" i="9"/>
  <c r="AQ12" i="9"/>
  <c r="AL12" i="9"/>
  <c r="AG12" i="9"/>
  <c r="G12" i="9"/>
  <c r="AQ11" i="9"/>
  <c r="AL11" i="9"/>
  <c r="AG11" i="9"/>
  <c r="G11" i="9"/>
  <c r="AQ10" i="9"/>
  <c r="AL10" i="9"/>
  <c r="AG10" i="9"/>
  <c r="G10" i="9"/>
  <c r="AQ9" i="9"/>
  <c r="AL9" i="9"/>
  <c r="AG9" i="9"/>
  <c r="G9" i="9"/>
  <c r="AQ8" i="9"/>
  <c r="AL8" i="9"/>
  <c r="AG8" i="9"/>
  <c r="G8" i="9"/>
  <c r="AQ7" i="9"/>
  <c r="AL7" i="9"/>
  <c r="AG7" i="9"/>
  <c r="G7" i="9"/>
  <c r="BE13" i="9" l="1"/>
  <c r="BF13" i="9" s="1"/>
  <c r="BG13" i="9" s="1"/>
  <c r="BE10" i="9"/>
  <c r="BF10" i="9" s="1"/>
  <c r="BG10" i="9" s="1"/>
  <c r="BE12" i="9"/>
  <c r="BF12" i="9" s="1"/>
  <c r="BG12" i="9" s="1"/>
  <c r="BE8" i="9"/>
  <c r="BF8" i="9" s="1"/>
  <c r="BG8" i="9" s="1"/>
  <c r="BE11" i="9"/>
  <c r="BF11" i="9" s="1"/>
  <c r="BG11" i="9" s="1"/>
  <c r="BE9" i="9"/>
  <c r="BF9" i="9" s="1"/>
  <c r="BG9" i="9" s="1"/>
  <c r="BE7" i="9"/>
  <c r="BF7" i="9" s="1"/>
  <c r="BG7" i="9" s="1"/>
</calcChain>
</file>

<file path=xl/sharedStrings.xml><?xml version="1.0" encoding="utf-8"?>
<sst xmlns="http://schemas.openxmlformats.org/spreadsheetml/2006/main" count="490" uniqueCount="84">
  <si>
    <t>№</t>
  </si>
  <si>
    <t>Прізвище імя по батькові</t>
  </si>
  <si>
    <t xml:space="preserve">Вік </t>
  </si>
  <si>
    <t>Дані про здобувача</t>
  </si>
  <si>
    <t>Спеціальність</t>
  </si>
  <si>
    <t>Курс</t>
  </si>
  <si>
    <t>Рік вступу</t>
  </si>
  <si>
    <t xml:space="preserve">Показники академічної успішності </t>
  </si>
  <si>
    <t xml:space="preserve">Показники наукової діяльності </t>
  </si>
  <si>
    <t>предмет 1</t>
  </si>
  <si>
    <t>предмет 2</t>
  </si>
  <si>
    <t>предмет 3</t>
  </si>
  <si>
    <t>предмет 4</t>
  </si>
  <si>
    <t>предмет 5</t>
  </si>
  <si>
    <t>предмет 6</t>
  </si>
  <si>
    <t>предмет 7</t>
  </si>
  <si>
    <t>предмет 8</t>
  </si>
  <si>
    <t>предмет 9</t>
  </si>
  <si>
    <t>Семестровий рейтинг</t>
  </si>
  <si>
    <t xml:space="preserve">Підготовка матеріалів (тез) доповідей на конференціях (МАТ)
Міжнародна конференція = 10 балів / кількість авторів
Всеукраїнська конференція = 5 балів / кількість авторів
</t>
  </si>
  <si>
    <t>Патентна діяльність (ПАТ)
патент на корисну модель - 15 балів / кількість авторів
патент на винахід - 40 балів / кількість авторів</t>
  </si>
  <si>
    <t>текст</t>
    <phoneticPr fontId="5"/>
  </si>
  <si>
    <t>текст</t>
    <phoneticPr fontId="5"/>
  </si>
  <si>
    <t>формула</t>
    <phoneticPr fontId="5"/>
  </si>
  <si>
    <t>формула</t>
    <phoneticPr fontId="5"/>
  </si>
  <si>
    <t>текст</t>
    <phoneticPr fontId="5"/>
  </si>
  <si>
    <t>формула</t>
    <phoneticPr fontId="5"/>
  </si>
  <si>
    <t>текст</t>
    <phoneticPr fontId="5"/>
  </si>
  <si>
    <t>формула</t>
    <phoneticPr fontId="5"/>
  </si>
  <si>
    <t>1/4</t>
    <phoneticPr fontId="5"/>
  </si>
  <si>
    <t>1/1</t>
    <phoneticPr fontId="5"/>
  </si>
  <si>
    <t>1/2</t>
    <phoneticPr fontId="5"/>
  </si>
  <si>
    <t>1/3</t>
    <phoneticPr fontId="5"/>
  </si>
  <si>
    <t>Освітня 
програма</t>
    <phoneticPr fontId="5"/>
  </si>
  <si>
    <t>Дата 
народження 
(01.12.1979)</t>
    <phoneticPr fontId="5"/>
  </si>
  <si>
    <t>Кількість патентів 
на корисну модель, 
отриманих за участю 
студента, 
на одного автора</t>
    <phoneticPr fontId="5"/>
  </si>
  <si>
    <t>Кількість патентів 
на винахід, 
отриманих за участю 
студента, 
на одного автора</t>
    <phoneticPr fontId="5"/>
  </si>
  <si>
    <t>Підсумкова сума балів 
за блоком (ПАТ)</t>
    <phoneticPr fontId="5"/>
  </si>
  <si>
    <t>Кількість матеріалів 
на всеукр. конференціях, 
на одного автора</t>
    <phoneticPr fontId="5"/>
  </si>
  <si>
    <t>Кількість матеріалів 
на міжнар. конференціях, 
на одного автора</t>
    <phoneticPr fontId="5"/>
  </si>
  <si>
    <t>Підсумкова сума балів 
за блоком (МАТ)</t>
    <phoneticPr fontId="5"/>
  </si>
  <si>
    <t>ПІДСУМОК за блоком 
Академічної успішності 
з коеф.</t>
    <phoneticPr fontId="5"/>
  </si>
  <si>
    <t xml:space="preserve">ПІДСУМОК 
за блоком 
Наукових 
показників </t>
    <phoneticPr fontId="5"/>
  </si>
  <si>
    <t xml:space="preserve">ПІДСУМОК за блоком 
Наукових показників </t>
    <phoneticPr fontId="5"/>
  </si>
  <si>
    <t>ПІДСУМОК за блоком 
Наукових показників з коеф.</t>
    <phoneticPr fontId="5"/>
  </si>
  <si>
    <t xml:space="preserve">Підсумковий рейтинговий бал </t>
    <phoneticPr fontId="5"/>
  </si>
  <si>
    <t>Кількість публікацій  
SCOPUS та/або 
Web of Science, 
на одного автора</t>
    <phoneticPr fontId="5"/>
  </si>
  <si>
    <t>Кількість публікацій  
у фахових виданнях,
на одного автора</t>
    <phoneticPr fontId="5"/>
  </si>
  <si>
    <t>Кількість публікацій 
у нефахових виданнях,
на одного автора</t>
    <phoneticPr fontId="5"/>
  </si>
  <si>
    <t>Підсумкова сума балів 
за блоком (ПУБЛ)</t>
    <phoneticPr fontId="5"/>
  </si>
  <si>
    <t xml:space="preserve">Проведення усних чи стендових доповідей 
на наукових конференціях (КОНФ)
Усні доповіді: 
1 (міжнародна) = 20 балів
1 (всеукраїнська) = 10 балів
Стендові доповіді:
1 (міжнародна) = 10 балів
1 (всеукраїнська) = 5 балів
</t>
    <phoneticPr fontId="5"/>
  </si>
  <si>
    <t>Підсумкова сума балів 
за блоком (КОНФ)</t>
    <phoneticPr fontId="5"/>
  </si>
  <si>
    <t>Кількість усних доповідей 
на міжнар. Конференціях</t>
    <phoneticPr fontId="5"/>
  </si>
  <si>
    <t>Кількість усних доповідей
на всеукр. Конференціях</t>
    <phoneticPr fontId="5"/>
  </si>
  <si>
    <t>Кількість стендових доповідей
на міжнар. Конференціях</t>
    <phoneticPr fontId="5"/>
  </si>
  <si>
    <t>Кількість стендових доповідей
на всеукр. Конференціях</t>
    <phoneticPr fontId="5"/>
  </si>
  <si>
    <t>Підсумкова сума балів 
за блоком (КОНК)</t>
    <phoneticPr fontId="5"/>
  </si>
  <si>
    <t>Кількість перемог 
у міжнар. заходах</t>
    <phoneticPr fontId="5"/>
  </si>
  <si>
    <t>Кількість призових місць 
у міжнар. заходах</t>
    <phoneticPr fontId="5"/>
  </si>
  <si>
    <t>Кількість перемог 
у всеукр. або недерж. заходах</t>
    <phoneticPr fontId="5"/>
  </si>
  <si>
    <t>Кількість призових місць 
у всеукр. або недерж. заходах</t>
    <phoneticPr fontId="5"/>
  </si>
  <si>
    <t>Підсумкова сума балів 
за блоком (НДР)</t>
    <phoneticPr fontId="5"/>
  </si>
  <si>
    <t xml:space="preserve">Кількість матеріалів 
на міжнар. конференціях </t>
    <phoneticPr fontId="5"/>
  </si>
  <si>
    <t>Участь у виконанні 
держбюджетних або 
госпдоговірних 
науково-дослідних робіт (НДР) 
з оплатою, 
в яких бере участь студент
1 НДР=10 балів</t>
    <phoneticPr fontId="5"/>
  </si>
  <si>
    <t xml:space="preserve">Отримання перемог у конкурсах (I-III місця)  
(КОНК)
Міжнародний захід: 
переможець (I  місце) = 60 балів, 
призер (II-III місце) = 50 балів;
всеукраїнський та недержавний захід: переможець (I  місце) = 40 балів, 
призер (II-III місце) = 30 балів
</t>
    <phoneticPr fontId="5"/>
  </si>
  <si>
    <t xml:space="preserve">Публікації у виданнях: (ПУБЛ)
у виданнях, які включені до наукометричних баз даних 
SCOPUS та/або Web of Science = 40 балів / кількість авторів 
у фахових виданнях = 20 балів / кількість авторів 
у нефахових виданнях = 10 балів / кількість авторів
</t>
    <phoneticPr fontId="5"/>
  </si>
  <si>
    <t xml:space="preserve">Startup проєкти (Startup)
презентація = 
30 балів / кількість учасників команди 
перемога або одержання фінансування = 
60 балів / кількість учасників команди
</t>
    <phoneticPr fontId="5"/>
  </si>
  <si>
    <t>Підсумкова сума балів 
за блоком  (Startup)</t>
    <phoneticPr fontId="5"/>
  </si>
  <si>
    <t>Увага!</t>
    <phoneticPr fontId="5"/>
  </si>
  <si>
    <t>необхідно заповнювати дві сусідні колонки: одну у вигляді тексту, другу у вигляді формули (той самий текст, але зі знаком = попереду</t>
    <phoneticPr fontId="5"/>
  </si>
  <si>
    <t>1/5+1/4</t>
    <phoneticPr fontId="5"/>
  </si>
  <si>
    <t xml:space="preserve">Для показників, що враховують кількість авторів (статті, патенти, доповіді), </t>
    <phoneticPr fontId="5"/>
  </si>
  <si>
    <t>Наприклад, якщо є одна стаття на 5 авторів та одна на 4 автори в Scopus, тоді записуємо у відповідних колонках в наступному форматі:</t>
    <phoneticPr fontId="5"/>
  </si>
  <si>
    <t>=1/5+1/4</t>
    <phoneticPr fontId="5"/>
  </si>
  <si>
    <t>1/2+1/2</t>
    <phoneticPr fontId="5"/>
  </si>
  <si>
    <t>1/3+1/3</t>
    <phoneticPr fontId="5"/>
  </si>
  <si>
    <t>1/5</t>
    <phoneticPr fontId="5"/>
  </si>
  <si>
    <t>Кількість презентацій, 
віднесена до кількості 
учасників команди</t>
    <phoneticPr fontId="5"/>
  </si>
  <si>
    <t>Кількість перемог,
віднесена до кількості 
учасників команди</t>
    <phoneticPr fontId="5"/>
  </si>
  <si>
    <t>Внесення показників на індивідуальні стипендії для студентів за 2 семестр 2019-2020 н.р., Бакалаврат 4 курс</t>
    <phoneticPr fontId="5"/>
  </si>
  <si>
    <t>Внесення показників на індивідуальні стипендії для студентів за 2 семестр 2019-2020 н.р., Бакалаврат 2 курс</t>
  </si>
  <si>
    <t>Внесення показників на індивідуальні стипендії для студентів за 2 семестр 2019-2020 н.р., Бакалаврат 3 курс</t>
  </si>
  <si>
    <t>Внесення показників на індивідуальні стипендії для студентів за 2 семестр 2019-2020 н.р., Магістратура 1 курс</t>
  </si>
  <si>
    <t>Внесення показників на індивідуальні стипендії для студентів за 2 семестр 2019-2020 н.р., Магістратура 2 курс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</si>
</sst>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scheme val="minor"/>
    </font>
    <font>
      <i/>
      <sz val="11"/>
      <color theme="1"/>
      <name val="Arial"/>
      <family val="2"/>
      <charset val="204"/>
    </font>
    <font>
      <b/>
      <i/>
      <sz val="11"/>
      <color theme="1"/>
      <name val="Arial"/>
      <family val="2"/>
      <charset val="204"/>
    </font>
    <font>
      <b/>
      <i/>
      <sz val="14"/>
      <color theme="1"/>
      <name val="Arial"/>
      <family val="2"/>
      <charset val="204"/>
    </font>
    <font>
      <b/>
      <i/>
      <sz val="9"/>
      <color theme="1"/>
      <name val="Arial"/>
      <family val="2"/>
      <charset val="204"/>
    </font>
    <font>
      <sz val="6"/>
      <name val="Calibri"/>
      <family val="3"/>
      <charset val="128"/>
      <scheme val="minor"/>
    </font>
    <font>
      <b/>
      <i/>
      <sz val="16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</fills>
  <borders count="8">
    <border>
      <left/>
      <right/>
      <top/>
      <bottom/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/>
      <bottom style="dashed">
        <color auto="1"/>
      </bottom>
      <diagonal/>
    </border>
    <border>
      <left/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/>
      <top style="dashed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/>
      <diagonal/>
    </border>
    <border>
      <left/>
      <right/>
      <top style="dashed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/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2" fillId="0" borderId="0" xfId="0" applyFont="1"/>
    <xf numFmtId="0" fontId="2" fillId="3" borderId="1" xfId="0" applyFont="1" applyFill="1" applyBorder="1"/>
    <xf numFmtId="0" fontId="3" fillId="0" borderId="6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top" wrapText="1"/>
    </xf>
    <xf numFmtId="0" fontId="2" fillId="0" borderId="1" xfId="0" applyFont="1" applyFill="1" applyBorder="1"/>
    <xf numFmtId="0" fontId="2" fillId="0" borderId="1" xfId="0" applyFont="1" applyFill="1" applyBorder="1" applyAlignment="1">
      <alignment vertical="top" textRotation="90" wrapText="1"/>
    </xf>
    <xf numFmtId="0" fontId="2" fillId="0" borderId="0" xfId="0" applyFont="1" applyAlignment="1">
      <alignment vertical="top" textRotation="90" wrapText="1"/>
    </xf>
    <xf numFmtId="0" fontId="3" fillId="0" borderId="6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textRotation="90" wrapText="1"/>
    </xf>
    <xf numFmtId="0" fontId="1" fillId="0" borderId="1" xfId="0" applyFont="1" applyFill="1" applyBorder="1"/>
    <xf numFmtId="0" fontId="1" fillId="2" borderId="1" xfId="0" applyFont="1" applyFill="1" applyBorder="1"/>
    <xf numFmtId="1" fontId="2" fillId="3" borderId="1" xfId="0" applyNumberFormat="1" applyFont="1" applyFill="1" applyBorder="1"/>
    <xf numFmtId="2" fontId="1" fillId="3" borderId="1" xfId="0" applyNumberFormat="1" applyFont="1" applyFill="1" applyBorder="1"/>
    <xf numFmtId="2" fontId="2" fillId="3" borderId="1" xfId="0" applyNumberFormat="1" applyFont="1" applyFill="1" applyBorder="1"/>
    <xf numFmtId="0" fontId="2" fillId="0" borderId="1" xfId="0" applyFont="1" applyFill="1" applyBorder="1" applyAlignment="1">
      <alignment horizontal="center" vertical="center" textRotation="90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/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center" vertical="top" wrapText="1"/>
    </xf>
    <xf numFmtId="2" fontId="1" fillId="3" borderId="1" xfId="0" applyNumberFormat="1" applyFont="1" applyFill="1" applyBorder="1" applyProtection="1">
      <protection locked="0"/>
    </xf>
    <xf numFmtId="0" fontId="1" fillId="3" borderId="1" xfId="0" applyFont="1" applyFill="1" applyBorder="1" applyProtection="1">
      <protection locked="0"/>
    </xf>
    <xf numFmtId="0" fontId="2" fillId="0" borderId="1" xfId="0" applyFont="1" applyBorder="1" applyProtection="1">
      <protection locked="0"/>
    </xf>
    <xf numFmtId="14" fontId="1" fillId="0" borderId="1" xfId="0" applyNumberFormat="1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1" fontId="1" fillId="0" borderId="1" xfId="0" applyNumberFormat="1" applyFont="1" applyBorder="1" applyAlignment="1" applyProtection="1">
      <alignment horizontal="center" vertical="center"/>
      <protection locked="0"/>
    </xf>
    <xf numFmtId="49" fontId="2" fillId="2" borderId="1" xfId="0" applyNumberFormat="1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49" fontId="1" fillId="0" borderId="1" xfId="0" applyNumberFormat="1" applyFont="1" applyBorder="1" applyAlignment="1" applyProtection="1">
      <alignment horizontal="center" vertical="center"/>
      <protection locked="0"/>
    </xf>
    <xf numFmtId="0" fontId="1" fillId="0" borderId="1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1" fillId="0" borderId="1" xfId="0" quotePrefix="1" applyNumberFormat="1" applyFont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3" borderId="5" xfId="0" applyFont="1" applyFill="1" applyBorder="1" applyAlignment="1">
      <alignment horizontal="center" vertical="center" textRotation="90" wrapText="1"/>
    </xf>
    <xf numFmtId="0" fontId="2" fillId="3" borderId="7" xfId="0" applyFont="1" applyFill="1" applyBorder="1" applyAlignment="1">
      <alignment horizontal="center" vertical="center" textRotation="90" wrapText="1"/>
    </xf>
    <xf numFmtId="0" fontId="2" fillId="3" borderId="2" xfId="0" applyFont="1" applyFill="1" applyBorder="1" applyAlignment="1">
      <alignment horizontal="center" vertical="center" textRotation="90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top" wrapText="1"/>
    </xf>
    <xf numFmtId="0" fontId="4" fillId="2" borderId="6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center" textRotation="90" wrapText="1"/>
    </xf>
    <xf numFmtId="0" fontId="2" fillId="2" borderId="2" xfId="0" applyFont="1" applyFill="1" applyBorder="1" applyAlignment="1">
      <alignment horizontal="center" vertical="center" textRotation="90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textRotation="90" wrapText="1"/>
    </xf>
    <xf numFmtId="0" fontId="2" fillId="2" borderId="3" xfId="0" applyFont="1" applyFill="1" applyBorder="1" applyAlignment="1">
      <alignment horizontal="center" vertical="center" textRotation="90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G23"/>
  <sheetViews>
    <sheetView tabSelected="1" zoomScale="68" zoomScaleNormal="68" zoomScaleSheetLayoutView="69" workbookViewId="0">
      <selection activeCell="B16" sqref="B16"/>
    </sheetView>
  </sheetViews>
  <sheetFormatPr defaultColWidth="9.140625" defaultRowHeight="14.25" outlineLevelRow="1"/>
  <cols>
    <col min="1" max="1" width="4.42578125" style="1" customWidth="1"/>
    <col min="2" max="3" width="13.5703125" style="1" customWidth="1"/>
    <col min="4" max="4" width="15.5703125" style="1" customWidth="1"/>
    <col min="5" max="5" width="13.5703125" style="1" customWidth="1"/>
    <col min="6" max="6" width="16.140625" style="1" customWidth="1"/>
    <col min="7" max="8" width="13.5703125" style="1" customWidth="1"/>
    <col min="9" max="9" width="1.42578125" style="1" customWidth="1"/>
    <col min="10" max="16" width="9.42578125" style="1" customWidth="1"/>
    <col min="17" max="17" width="7.5703125" style="1" customWidth="1"/>
    <col min="18" max="20" width="9.42578125" style="1" customWidth="1"/>
    <col min="21" max="21" width="1.42578125" style="1" customWidth="1"/>
    <col min="22" max="22" width="12.42578125" style="1" customWidth="1"/>
    <col min="23" max="23" width="12.5703125" style="1" customWidth="1"/>
    <col min="24" max="24" width="11.42578125" style="1" customWidth="1"/>
    <col min="25" max="25" width="12.140625" style="1" customWidth="1"/>
    <col min="26" max="26" width="8.85546875" style="1" customWidth="1"/>
    <col min="27" max="27" width="8.5703125" style="1" customWidth="1"/>
    <col min="28" max="28" width="13.140625" style="1" customWidth="1"/>
    <col min="29" max="29" width="11" style="1" customWidth="1"/>
    <col min="30" max="30" width="12.28515625" style="1" customWidth="1"/>
    <col min="31" max="31" width="8.42578125" style="1" customWidth="1"/>
    <col min="32" max="33" width="13" style="1" customWidth="1"/>
    <col min="34" max="35" width="6.42578125" style="1" bestFit="1" customWidth="1"/>
    <col min="36" max="36" width="7" style="1" customWidth="1"/>
    <col min="37" max="37" width="8.28515625" style="1" customWidth="1"/>
    <col min="38" max="38" width="7.85546875" style="1" customWidth="1"/>
    <col min="39" max="40" width="9.42578125" style="1" bestFit="1" customWidth="1"/>
    <col min="41" max="41" width="9.42578125" style="1" customWidth="1"/>
    <col min="42" max="42" width="9.85546875" style="1" customWidth="1"/>
    <col min="43" max="43" width="6.42578125" style="1" bestFit="1" customWidth="1"/>
    <col min="44" max="44" width="9.42578125" style="1" bestFit="1" customWidth="1"/>
    <col min="45" max="45" width="11.42578125" style="1" customWidth="1"/>
    <col min="46" max="46" width="8.85546875" style="1" customWidth="1"/>
    <col min="47" max="47" width="12.42578125" style="1" customWidth="1"/>
    <col min="48" max="48" width="8.85546875" style="1" customWidth="1"/>
    <col min="49" max="49" width="12.28515625" style="1" customWidth="1"/>
    <col min="50" max="50" width="9.7109375" style="1" customWidth="1"/>
    <col min="51" max="51" width="8.85546875" style="1" customWidth="1"/>
    <col min="52" max="52" width="11.140625" style="1" customWidth="1"/>
    <col min="53" max="53" width="10.5703125" style="1" customWidth="1"/>
    <col min="54" max="54" width="11.28515625" style="1" customWidth="1"/>
    <col min="55" max="55" width="8.140625" style="1" customWidth="1"/>
    <col min="56" max="56" width="1.42578125" style="1" customWidth="1"/>
    <col min="57" max="57" width="8" style="1" customWidth="1"/>
    <col min="58" max="58" width="9.42578125" style="1" bestFit="1" customWidth="1"/>
    <col min="59" max="59" width="9.42578125" style="1" customWidth="1"/>
    <col min="60" max="16384" width="9.140625" style="1"/>
  </cols>
  <sheetData>
    <row r="1" spans="1:59">
      <c r="A1" s="1" t="s">
        <v>80</v>
      </c>
    </row>
    <row r="2" spans="1:59" ht="43.5" customHeight="1">
      <c r="A2" s="42" t="s">
        <v>0</v>
      </c>
      <c r="B2" s="45" t="s">
        <v>3</v>
      </c>
      <c r="C2" s="46"/>
      <c r="D2" s="46"/>
      <c r="E2" s="46"/>
      <c r="F2" s="46"/>
      <c r="G2" s="46"/>
      <c r="H2" s="46"/>
      <c r="I2" s="3"/>
      <c r="J2" s="47" t="s">
        <v>7</v>
      </c>
      <c r="K2" s="48"/>
      <c r="L2" s="48"/>
      <c r="M2" s="48"/>
      <c r="N2" s="48"/>
      <c r="O2" s="48"/>
      <c r="P2" s="48"/>
      <c r="Q2" s="48"/>
      <c r="R2" s="48"/>
      <c r="S2" s="48"/>
      <c r="T2" s="48"/>
      <c r="U2" s="8"/>
      <c r="V2" s="47" t="s">
        <v>8</v>
      </c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9"/>
      <c r="BG2" s="50" t="s">
        <v>45</v>
      </c>
    </row>
    <row r="3" spans="1:59" ht="125.45" customHeight="1">
      <c r="A3" s="43"/>
      <c r="B3" s="42" t="s">
        <v>1</v>
      </c>
      <c r="C3" s="42" t="s">
        <v>5</v>
      </c>
      <c r="D3" s="42" t="s">
        <v>4</v>
      </c>
      <c r="E3" s="42" t="s">
        <v>33</v>
      </c>
      <c r="F3" s="42" t="s">
        <v>34</v>
      </c>
      <c r="G3" s="42" t="s">
        <v>2</v>
      </c>
      <c r="H3" s="42" t="s">
        <v>6</v>
      </c>
      <c r="I3" s="4"/>
      <c r="J3" s="53"/>
      <c r="K3" s="54"/>
      <c r="L3" s="54"/>
      <c r="M3" s="54"/>
      <c r="N3" s="54"/>
      <c r="O3" s="54"/>
      <c r="P3" s="54"/>
      <c r="Q3" s="54"/>
      <c r="R3" s="54"/>
      <c r="S3" s="54"/>
      <c r="T3" s="54"/>
      <c r="U3" s="9"/>
      <c r="V3" s="55" t="s">
        <v>20</v>
      </c>
      <c r="W3" s="56"/>
      <c r="X3" s="56"/>
      <c r="Y3" s="56"/>
      <c r="Z3" s="56"/>
      <c r="AA3" s="55" t="s">
        <v>19</v>
      </c>
      <c r="AB3" s="56"/>
      <c r="AC3" s="56"/>
      <c r="AD3" s="56"/>
      <c r="AE3" s="57"/>
      <c r="AF3" s="55" t="s">
        <v>63</v>
      </c>
      <c r="AG3" s="57"/>
      <c r="AH3" s="55" t="s">
        <v>64</v>
      </c>
      <c r="AI3" s="56"/>
      <c r="AJ3" s="56"/>
      <c r="AK3" s="56"/>
      <c r="AL3" s="57"/>
      <c r="AM3" s="55" t="s">
        <v>50</v>
      </c>
      <c r="AN3" s="56"/>
      <c r="AO3" s="56"/>
      <c r="AP3" s="56"/>
      <c r="AQ3" s="57"/>
      <c r="AR3" s="55" t="s">
        <v>65</v>
      </c>
      <c r="AS3" s="56"/>
      <c r="AT3" s="56"/>
      <c r="AU3" s="56"/>
      <c r="AV3" s="56"/>
      <c r="AW3" s="56"/>
      <c r="AX3" s="57"/>
      <c r="AY3" s="55" t="s">
        <v>66</v>
      </c>
      <c r="AZ3" s="56"/>
      <c r="BA3" s="56"/>
      <c r="BB3" s="56"/>
      <c r="BC3" s="57"/>
      <c r="BD3" s="9"/>
      <c r="BE3" s="60" t="s">
        <v>42</v>
      </c>
      <c r="BF3" s="61"/>
      <c r="BG3" s="51"/>
    </row>
    <row r="4" spans="1:59" ht="27.6" customHeight="1" outlineLevel="1">
      <c r="A4" s="43"/>
      <c r="B4" s="43"/>
      <c r="C4" s="43"/>
      <c r="D4" s="43"/>
      <c r="E4" s="43"/>
      <c r="F4" s="43"/>
      <c r="G4" s="43"/>
      <c r="H4" s="43"/>
      <c r="I4" s="4"/>
      <c r="J4" s="38"/>
      <c r="K4" s="39"/>
      <c r="L4" s="39"/>
      <c r="M4" s="39"/>
      <c r="N4" s="39"/>
      <c r="O4" s="39"/>
      <c r="P4" s="39"/>
      <c r="Q4" s="39"/>
      <c r="R4" s="39"/>
      <c r="S4" s="39"/>
      <c r="T4" s="39"/>
      <c r="U4" s="9"/>
      <c r="V4" s="53">
        <v>40</v>
      </c>
      <c r="W4" s="62"/>
      <c r="X4" s="53">
        <v>15</v>
      </c>
      <c r="Y4" s="62"/>
      <c r="Z4" s="24"/>
      <c r="AA4" s="53">
        <v>10</v>
      </c>
      <c r="AB4" s="62"/>
      <c r="AC4" s="53">
        <v>5</v>
      </c>
      <c r="AD4" s="62"/>
      <c r="AE4" s="22"/>
      <c r="AF4" s="22">
        <v>10</v>
      </c>
      <c r="AG4" s="22"/>
      <c r="AH4" s="22">
        <v>60</v>
      </c>
      <c r="AI4" s="22">
        <v>50</v>
      </c>
      <c r="AJ4" s="22">
        <v>40</v>
      </c>
      <c r="AK4" s="22">
        <v>30</v>
      </c>
      <c r="AL4" s="22"/>
      <c r="AM4" s="22">
        <v>20</v>
      </c>
      <c r="AN4" s="22">
        <v>10</v>
      </c>
      <c r="AO4" s="22">
        <v>5</v>
      </c>
      <c r="AP4" s="22"/>
      <c r="AQ4" s="22"/>
      <c r="AR4" s="53">
        <v>40</v>
      </c>
      <c r="AS4" s="62"/>
      <c r="AT4" s="53">
        <v>20</v>
      </c>
      <c r="AU4" s="62"/>
      <c r="AV4" s="53">
        <v>10</v>
      </c>
      <c r="AW4" s="62"/>
      <c r="AX4" s="23"/>
      <c r="AY4" s="53">
        <v>60</v>
      </c>
      <c r="AZ4" s="62"/>
      <c r="BA4" s="53">
        <v>30</v>
      </c>
      <c r="BB4" s="62"/>
      <c r="BC4" s="22"/>
      <c r="BD4" s="9"/>
      <c r="BE4" s="40"/>
      <c r="BF4" s="41"/>
      <c r="BG4" s="51"/>
    </row>
    <row r="5" spans="1:59" s="7" customFormat="1" ht="170.25" customHeight="1">
      <c r="A5" s="43"/>
      <c r="B5" s="43"/>
      <c r="C5" s="43"/>
      <c r="D5" s="43"/>
      <c r="E5" s="43"/>
      <c r="F5" s="43"/>
      <c r="G5" s="43"/>
      <c r="H5" s="43"/>
      <c r="I5" s="6"/>
      <c r="J5" s="58" t="s">
        <v>9</v>
      </c>
      <c r="K5" s="58" t="s">
        <v>10</v>
      </c>
      <c r="L5" s="58" t="s">
        <v>11</v>
      </c>
      <c r="M5" s="58" t="s">
        <v>12</v>
      </c>
      <c r="N5" s="58" t="s">
        <v>13</v>
      </c>
      <c r="O5" s="58" t="s">
        <v>14</v>
      </c>
      <c r="P5" s="58" t="s">
        <v>15</v>
      </c>
      <c r="Q5" s="58" t="s">
        <v>16</v>
      </c>
      <c r="R5" s="58" t="s">
        <v>17</v>
      </c>
      <c r="S5" s="50" t="s">
        <v>18</v>
      </c>
      <c r="T5" s="50" t="s">
        <v>41</v>
      </c>
      <c r="U5" s="10"/>
      <c r="V5" s="63" t="s">
        <v>35</v>
      </c>
      <c r="W5" s="64"/>
      <c r="X5" s="63" t="s">
        <v>36</v>
      </c>
      <c r="Y5" s="64"/>
      <c r="Z5" s="58" t="s">
        <v>37</v>
      </c>
      <c r="AA5" s="63" t="s">
        <v>39</v>
      </c>
      <c r="AB5" s="64"/>
      <c r="AC5" s="63" t="s">
        <v>38</v>
      </c>
      <c r="AD5" s="64"/>
      <c r="AE5" s="58" t="s">
        <v>40</v>
      </c>
      <c r="AF5" s="58" t="s">
        <v>62</v>
      </c>
      <c r="AG5" s="58" t="s">
        <v>61</v>
      </c>
      <c r="AH5" s="58" t="s">
        <v>57</v>
      </c>
      <c r="AI5" s="58" t="s">
        <v>58</v>
      </c>
      <c r="AJ5" s="58" t="s">
        <v>59</v>
      </c>
      <c r="AK5" s="58" t="s">
        <v>60</v>
      </c>
      <c r="AL5" s="58" t="s">
        <v>56</v>
      </c>
      <c r="AM5" s="58" t="s">
        <v>52</v>
      </c>
      <c r="AN5" s="58" t="s">
        <v>53</v>
      </c>
      <c r="AO5" s="58" t="s">
        <v>54</v>
      </c>
      <c r="AP5" s="58" t="s">
        <v>55</v>
      </c>
      <c r="AQ5" s="58" t="s">
        <v>51</v>
      </c>
      <c r="AR5" s="63" t="s">
        <v>46</v>
      </c>
      <c r="AS5" s="64"/>
      <c r="AT5" s="63" t="s">
        <v>47</v>
      </c>
      <c r="AU5" s="64"/>
      <c r="AV5" s="63" t="s">
        <v>48</v>
      </c>
      <c r="AW5" s="64"/>
      <c r="AX5" s="58" t="s">
        <v>49</v>
      </c>
      <c r="AY5" s="63" t="s">
        <v>77</v>
      </c>
      <c r="AZ5" s="64"/>
      <c r="BA5" s="63" t="s">
        <v>78</v>
      </c>
      <c r="BB5" s="64"/>
      <c r="BC5" s="58" t="s">
        <v>67</v>
      </c>
      <c r="BD5" s="16"/>
      <c r="BE5" s="50" t="s">
        <v>43</v>
      </c>
      <c r="BF5" s="50" t="s">
        <v>44</v>
      </c>
      <c r="BG5" s="51"/>
    </row>
    <row r="6" spans="1:59" s="7" customFormat="1" ht="16.5" customHeight="1">
      <c r="A6" s="44"/>
      <c r="B6" s="44"/>
      <c r="C6" s="44"/>
      <c r="D6" s="44"/>
      <c r="E6" s="44"/>
      <c r="F6" s="44"/>
      <c r="G6" s="44"/>
      <c r="H6" s="44"/>
      <c r="I6" s="6"/>
      <c r="J6" s="59"/>
      <c r="K6" s="59"/>
      <c r="L6" s="59"/>
      <c r="M6" s="59"/>
      <c r="N6" s="59"/>
      <c r="O6" s="59"/>
      <c r="P6" s="59"/>
      <c r="Q6" s="59"/>
      <c r="R6" s="59"/>
      <c r="S6" s="52"/>
      <c r="T6" s="52"/>
      <c r="U6" s="10"/>
      <c r="V6" s="31" t="s">
        <v>22</v>
      </c>
      <c r="W6" s="32" t="s">
        <v>24</v>
      </c>
      <c r="X6" s="31" t="s">
        <v>21</v>
      </c>
      <c r="Y6" s="32" t="s">
        <v>23</v>
      </c>
      <c r="Z6" s="59"/>
      <c r="AA6" s="31" t="s">
        <v>25</v>
      </c>
      <c r="AB6" s="32" t="s">
        <v>26</v>
      </c>
      <c r="AC6" s="31" t="s">
        <v>21</v>
      </c>
      <c r="AD6" s="32" t="s">
        <v>23</v>
      </c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31" t="s">
        <v>27</v>
      </c>
      <c r="AS6" s="32" t="s">
        <v>28</v>
      </c>
      <c r="AT6" s="31" t="s">
        <v>21</v>
      </c>
      <c r="AU6" s="32" t="s">
        <v>23</v>
      </c>
      <c r="AV6" s="31" t="s">
        <v>21</v>
      </c>
      <c r="AW6" s="32" t="s">
        <v>23</v>
      </c>
      <c r="AX6" s="59"/>
      <c r="AY6" s="31" t="s">
        <v>27</v>
      </c>
      <c r="AZ6" s="32" t="s">
        <v>28</v>
      </c>
      <c r="BA6" s="31" t="s">
        <v>21</v>
      </c>
      <c r="BB6" s="32" t="s">
        <v>23</v>
      </c>
      <c r="BC6" s="59"/>
      <c r="BD6" s="16"/>
      <c r="BE6" s="52"/>
      <c r="BF6" s="52"/>
      <c r="BG6" s="52"/>
    </row>
    <row r="7" spans="1:59">
      <c r="A7" s="27"/>
      <c r="B7" s="27"/>
      <c r="C7" s="27"/>
      <c r="D7" s="27"/>
      <c r="E7" s="27"/>
      <c r="F7" s="28">
        <v>37226</v>
      </c>
      <c r="G7" s="29">
        <f ca="1">DATEDIF(F7, TODAY(), "Y")</f>
        <v>18</v>
      </c>
      <c r="H7" s="28"/>
      <c r="I7" s="5"/>
      <c r="J7" s="28"/>
      <c r="K7" s="28"/>
      <c r="L7" s="28"/>
      <c r="M7" s="28"/>
      <c r="N7" s="28"/>
      <c r="O7" s="28"/>
      <c r="P7" s="28"/>
      <c r="Q7" s="28"/>
      <c r="R7" s="28"/>
      <c r="S7" s="25">
        <v>56</v>
      </c>
      <c r="T7" s="14">
        <f>S7*0.9</f>
        <v>50.4</v>
      </c>
      <c r="U7" s="11"/>
      <c r="V7" s="33" t="s">
        <v>29</v>
      </c>
      <c r="W7" s="34">
        <f>1/4</f>
        <v>0.25</v>
      </c>
      <c r="X7" s="33" t="s">
        <v>29</v>
      </c>
      <c r="Y7" s="34">
        <f>1/4</f>
        <v>0.25</v>
      </c>
      <c r="Z7" s="21">
        <f>W7*$V$4+Y7*$X$4</f>
        <v>13.75</v>
      </c>
      <c r="AA7" s="33"/>
      <c r="AB7" s="34"/>
      <c r="AC7" s="33" t="s">
        <v>75</v>
      </c>
      <c r="AD7" s="34">
        <f>1/3+1/3</f>
        <v>0.66666666666666663</v>
      </c>
      <c r="AE7" s="21">
        <f>AB7*$AA$4+AD7*$AC$4</f>
        <v>3.333333333333333</v>
      </c>
      <c r="AF7" s="30">
        <v>2</v>
      </c>
      <c r="AG7" s="12">
        <f>AF7*$AF$4</f>
        <v>20</v>
      </c>
      <c r="AH7" s="30">
        <v>1</v>
      </c>
      <c r="AI7" s="30">
        <v>0</v>
      </c>
      <c r="AJ7" s="30">
        <v>1</v>
      </c>
      <c r="AK7" s="30">
        <v>0</v>
      </c>
      <c r="AL7" s="12">
        <f>(AH7*$AH$4)+(AI7*$AI$4)+(AJ7*$AJ$4)+(AK7*$AK$4)</f>
        <v>100</v>
      </c>
      <c r="AM7" s="30">
        <v>1</v>
      </c>
      <c r="AN7" s="30">
        <v>0</v>
      </c>
      <c r="AO7" s="30">
        <v>1</v>
      </c>
      <c r="AP7" s="30">
        <v>0</v>
      </c>
      <c r="AQ7" s="12">
        <f>AM7*$AM$4+AN7*$AN$4+AO7*$AN$4+AP7*$AO$4</f>
        <v>30</v>
      </c>
      <c r="AR7" s="33" t="s">
        <v>31</v>
      </c>
      <c r="AS7" s="34">
        <f>1/2</f>
        <v>0.5</v>
      </c>
      <c r="AT7" s="33" t="s">
        <v>74</v>
      </c>
      <c r="AU7" s="34">
        <f>1/2+1/2</f>
        <v>1</v>
      </c>
      <c r="AV7" s="33" t="s">
        <v>30</v>
      </c>
      <c r="AW7" s="34">
        <f>1/1</f>
        <v>1</v>
      </c>
      <c r="AX7" s="12">
        <f>AS7*$AR$4+AU7*$AT$4+AW7*$AV$4</f>
        <v>50</v>
      </c>
      <c r="AY7" s="33" t="s">
        <v>29</v>
      </c>
      <c r="AZ7" s="34">
        <f>1/4</f>
        <v>0.25</v>
      </c>
      <c r="BA7" s="33" t="s">
        <v>76</v>
      </c>
      <c r="BB7" s="34">
        <f>1/5</f>
        <v>0.2</v>
      </c>
      <c r="BC7" s="12">
        <f>AZ7*$AY$4+BB7*$BA$4</f>
        <v>21</v>
      </c>
      <c r="BD7" s="5"/>
      <c r="BE7" s="13">
        <f>Z7+AE7+AG7+AL7+AQ7+AX7+BC7</f>
        <v>238.08333333333331</v>
      </c>
      <c r="BF7" s="2">
        <f>BE7*0.1</f>
        <v>23.808333333333334</v>
      </c>
      <c r="BG7" s="15">
        <f>T7+BF7</f>
        <v>74.208333333333329</v>
      </c>
    </row>
    <row r="8" spans="1:59">
      <c r="A8" s="27"/>
      <c r="B8" s="27"/>
      <c r="C8" s="27"/>
      <c r="D8" s="27"/>
      <c r="E8" s="27"/>
      <c r="F8" s="28">
        <v>36496</v>
      </c>
      <c r="G8" s="29">
        <f t="shared" ref="G8:G13" ca="1" si="0">DATEDIF(F8, TODAY(), "Y")</f>
        <v>20</v>
      </c>
      <c r="H8" s="28"/>
      <c r="I8" s="5"/>
      <c r="J8" s="28"/>
      <c r="K8" s="28"/>
      <c r="L8" s="28"/>
      <c r="M8" s="28"/>
      <c r="N8" s="28"/>
      <c r="O8" s="28"/>
      <c r="P8" s="28"/>
      <c r="Q8" s="28"/>
      <c r="R8" s="28"/>
      <c r="S8" s="26"/>
      <c r="T8" s="14">
        <f t="shared" ref="T8:T13" si="1">S8*0.9</f>
        <v>0</v>
      </c>
      <c r="U8" s="11"/>
      <c r="V8" s="33" t="s">
        <v>30</v>
      </c>
      <c r="W8" s="34">
        <f>1/1</f>
        <v>1</v>
      </c>
      <c r="X8" s="33" t="s">
        <v>31</v>
      </c>
      <c r="Y8" s="34">
        <f>1/2</f>
        <v>0.5</v>
      </c>
      <c r="Z8" s="21">
        <f t="shared" ref="Z8:Z13" si="2">W8*$V$4+Y8*$X$4</f>
        <v>47.5</v>
      </c>
      <c r="AA8" s="33" t="s">
        <v>30</v>
      </c>
      <c r="AB8" s="34">
        <f>1/1</f>
        <v>1</v>
      </c>
      <c r="AC8" s="33" t="s">
        <v>32</v>
      </c>
      <c r="AD8" s="34">
        <f>1/3</f>
        <v>0.33333333333333331</v>
      </c>
      <c r="AE8" s="21">
        <f t="shared" ref="AE8:AE13" si="3">AB8*$AA$4+AD8*$AC$4</f>
        <v>11.666666666666666</v>
      </c>
      <c r="AF8" s="30">
        <v>3</v>
      </c>
      <c r="AG8" s="12">
        <f t="shared" ref="AG8:AG13" si="4">AF8*$AF$4</f>
        <v>30</v>
      </c>
      <c r="AH8" s="30">
        <v>1</v>
      </c>
      <c r="AI8" s="30">
        <v>1</v>
      </c>
      <c r="AJ8" s="30">
        <v>1</v>
      </c>
      <c r="AK8" s="30">
        <v>1</v>
      </c>
      <c r="AL8" s="12">
        <f t="shared" ref="AL8:AL13" si="5">(AH8*$AH$4)+(AI8*$AI$4)+(AJ8*$AJ$4)+(AK8*$AK$4)</f>
        <v>180</v>
      </c>
      <c r="AM8" s="30"/>
      <c r="AN8" s="30"/>
      <c r="AO8" s="30"/>
      <c r="AP8" s="30"/>
      <c r="AQ8" s="12">
        <f t="shared" ref="AQ8:AQ13" si="6">AM8*$AM$4+AN8*$AN$4+AO8*$AN$4+AP8*$AO$4</f>
        <v>0</v>
      </c>
      <c r="AR8" s="33"/>
      <c r="AS8" s="34"/>
      <c r="AT8" s="33"/>
      <c r="AU8" s="34"/>
      <c r="AV8" s="33" t="s">
        <v>31</v>
      </c>
      <c r="AW8" s="34">
        <f>1/2</f>
        <v>0.5</v>
      </c>
      <c r="AX8" s="12">
        <f t="shared" ref="AX8:AX13" si="7">AS8*$AR$4+AU8*$AT$4+AW8*$AV$4</f>
        <v>5</v>
      </c>
      <c r="AY8" s="33"/>
      <c r="AZ8" s="34"/>
      <c r="BA8" s="33"/>
      <c r="BB8" s="34"/>
      <c r="BC8" s="12">
        <f t="shared" ref="BC8:BC13" si="8">AZ8*$AY$4+BB8*$BA$4</f>
        <v>0</v>
      </c>
      <c r="BD8" s="5"/>
      <c r="BE8" s="13">
        <f t="shared" ref="BE8:BE13" si="9">Z8+AE8+AG8+AL8+AQ8+AX8+BC8</f>
        <v>274.16666666666663</v>
      </c>
      <c r="BF8" s="2">
        <f t="shared" ref="BF8:BF13" si="10">BE8*0.1</f>
        <v>27.416666666666664</v>
      </c>
      <c r="BG8" s="15">
        <f t="shared" ref="BG8:BG13" si="11">T8+BF8</f>
        <v>27.416666666666664</v>
      </c>
    </row>
    <row r="9" spans="1:59">
      <c r="A9" s="27"/>
      <c r="B9" s="27"/>
      <c r="C9" s="27"/>
      <c r="D9" s="27"/>
      <c r="E9" s="27"/>
      <c r="F9" s="28">
        <v>36497</v>
      </c>
      <c r="G9" s="29">
        <f t="shared" ca="1" si="0"/>
        <v>20</v>
      </c>
      <c r="H9" s="28"/>
      <c r="I9" s="5"/>
      <c r="J9" s="28"/>
      <c r="K9" s="28"/>
      <c r="L9" s="28"/>
      <c r="M9" s="28"/>
      <c r="N9" s="28"/>
      <c r="O9" s="28"/>
      <c r="P9" s="28"/>
      <c r="Q9" s="28"/>
      <c r="R9" s="28"/>
      <c r="S9" s="26"/>
      <c r="T9" s="14">
        <f t="shared" si="1"/>
        <v>0</v>
      </c>
      <c r="U9" s="11"/>
      <c r="V9" s="33"/>
      <c r="W9" s="34"/>
      <c r="X9" s="33"/>
      <c r="Y9" s="34"/>
      <c r="Z9" s="21">
        <f t="shared" si="2"/>
        <v>0</v>
      </c>
      <c r="AA9" s="33"/>
      <c r="AB9" s="34"/>
      <c r="AC9" s="33"/>
      <c r="AD9" s="34"/>
      <c r="AE9" s="21">
        <f t="shared" si="3"/>
        <v>0</v>
      </c>
      <c r="AF9" s="30"/>
      <c r="AG9" s="12">
        <f>AF9*$AF$4</f>
        <v>0</v>
      </c>
      <c r="AH9" s="30"/>
      <c r="AI9" s="30"/>
      <c r="AJ9" s="30"/>
      <c r="AK9" s="30"/>
      <c r="AL9" s="12">
        <f t="shared" si="5"/>
        <v>0</v>
      </c>
      <c r="AM9" s="30"/>
      <c r="AN9" s="30"/>
      <c r="AO9" s="30"/>
      <c r="AP9" s="30"/>
      <c r="AQ9" s="12">
        <f t="shared" si="6"/>
        <v>0</v>
      </c>
      <c r="AR9" s="33"/>
      <c r="AS9" s="34"/>
      <c r="AT9" s="33"/>
      <c r="AU9" s="34"/>
      <c r="AV9" s="33"/>
      <c r="AW9" s="34"/>
      <c r="AX9" s="12">
        <f t="shared" si="7"/>
        <v>0</v>
      </c>
      <c r="AY9" s="33"/>
      <c r="AZ9" s="34"/>
      <c r="BA9" s="33"/>
      <c r="BB9" s="34"/>
      <c r="BC9" s="12">
        <f t="shared" si="8"/>
        <v>0</v>
      </c>
      <c r="BD9" s="5"/>
      <c r="BE9" s="13">
        <f t="shared" si="9"/>
        <v>0</v>
      </c>
      <c r="BF9" s="2">
        <f t="shared" si="10"/>
        <v>0</v>
      </c>
      <c r="BG9" s="15">
        <f t="shared" si="11"/>
        <v>0</v>
      </c>
    </row>
    <row r="10" spans="1:59">
      <c r="A10" s="27"/>
      <c r="B10" s="27"/>
      <c r="C10" s="27"/>
      <c r="D10" s="27"/>
      <c r="E10" s="27"/>
      <c r="F10" s="28">
        <v>36498</v>
      </c>
      <c r="G10" s="29">
        <f t="shared" ca="1" si="0"/>
        <v>20</v>
      </c>
      <c r="H10" s="28"/>
      <c r="I10" s="5"/>
      <c r="J10" s="28"/>
      <c r="K10" s="28"/>
      <c r="L10" s="28"/>
      <c r="M10" s="28"/>
      <c r="N10" s="28"/>
      <c r="O10" s="28"/>
      <c r="P10" s="28"/>
      <c r="Q10" s="28"/>
      <c r="R10" s="28"/>
      <c r="S10" s="26"/>
      <c r="T10" s="14">
        <f t="shared" si="1"/>
        <v>0</v>
      </c>
      <c r="U10" s="11"/>
      <c r="V10" s="33"/>
      <c r="W10" s="34"/>
      <c r="X10" s="33"/>
      <c r="Y10" s="34"/>
      <c r="Z10" s="21">
        <f t="shared" si="2"/>
        <v>0</v>
      </c>
      <c r="AA10" s="33"/>
      <c r="AB10" s="34"/>
      <c r="AC10" s="33"/>
      <c r="AD10" s="34"/>
      <c r="AE10" s="21">
        <f t="shared" si="3"/>
        <v>0</v>
      </c>
      <c r="AF10" s="30"/>
      <c r="AG10" s="12">
        <f t="shared" si="4"/>
        <v>0</v>
      </c>
      <c r="AH10" s="30"/>
      <c r="AI10" s="30"/>
      <c r="AJ10" s="30"/>
      <c r="AK10" s="30"/>
      <c r="AL10" s="12">
        <f t="shared" si="5"/>
        <v>0</v>
      </c>
      <c r="AM10" s="30"/>
      <c r="AN10" s="30"/>
      <c r="AO10" s="30"/>
      <c r="AP10" s="30"/>
      <c r="AQ10" s="12">
        <f t="shared" si="6"/>
        <v>0</v>
      </c>
      <c r="AR10" s="33"/>
      <c r="AS10" s="34"/>
      <c r="AT10" s="33"/>
      <c r="AU10" s="34"/>
      <c r="AV10" s="33"/>
      <c r="AW10" s="34"/>
      <c r="AX10" s="12">
        <f t="shared" si="7"/>
        <v>0</v>
      </c>
      <c r="AY10" s="33"/>
      <c r="AZ10" s="34"/>
      <c r="BA10" s="33"/>
      <c r="BB10" s="34"/>
      <c r="BC10" s="12">
        <f t="shared" si="8"/>
        <v>0</v>
      </c>
      <c r="BD10" s="5"/>
      <c r="BE10" s="13">
        <f t="shared" si="9"/>
        <v>0</v>
      </c>
      <c r="BF10" s="2">
        <f t="shared" si="10"/>
        <v>0</v>
      </c>
      <c r="BG10" s="15">
        <f t="shared" si="11"/>
        <v>0</v>
      </c>
    </row>
    <row r="11" spans="1:59">
      <c r="A11" s="27"/>
      <c r="B11" s="27"/>
      <c r="C11" s="27"/>
      <c r="D11" s="27"/>
      <c r="E11" s="27"/>
      <c r="F11" s="28">
        <v>36499</v>
      </c>
      <c r="G11" s="29">
        <f t="shared" ca="1" si="0"/>
        <v>20</v>
      </c>
      <c r="H11" s="28"/>
      <c r="I11" s="5"/>
      <c r="J11" s="28"/>
      <c r="K11" s="28"/>
      <c r="L11" s="28"/>
      <c r="M11" s="28"/>
      <c r="N11" s="28"/>
      <c r="O11" s="28"/>
      <c r="P11" s="28"/>
      <c r="Q11" s="28"/>
      <c r="R11" s="28"/>
      <c r="S11" s="26"/>
      <c r="T11" s="14">
        <f t="shared" si="1"/>
        <v>0</v>
      </c>
      <c r="U11" s="11"/>
      <c r="V11" s="33"/>
      <c r="W11" s="34"/>
      <c r="X11" s="33"/>
      <c r="Y11" s="34"/>
      <c r="Z11" s="21">
        <f t="shared" si="2"/>
        <v>0</v>
      </c>
      <c r="AA11" s="33"/>
      <c r="AB11" s="34"/>
      <c r="AC11" s="33"/>
      <c r="AD11" s="34"/>
      <c r="AE11" s="21">
        <f t="shared" si="3"/>
        <v>0</v>
      </c>
      <c r="AF11" s="30"/>
      <c r="AG11" s="12">
        <f t="shared" si="4"/>
        <v>0</v>
      </c>
      <c r="AH11" s="30"/>
      <c r="AI11" s="30"/>
      <c r="AJ11" s="30"/>
      <c r="AK11" s="30"/>
      <c r="AL11" s="12">
        <f t="shared" si="5"/>
        <v>0</v>
      </c>
      <c r="AM11" s="30"/>
      <c r="AN11" s="30"/>
      <c r="AO11" s="30"/>
      <c r="AP11" s="30"/>
      <c r="AQ11" s="12">
        <f t="shared" si="6"/>
        <v>0</v>
      </c>
      <c r="AR11" s="33"/>
      <c r="AS11" s="34"/>
      <c r="AT11" s="33"/>
      <c r="AU11" s="34"/>
      <c r="AV11" s="33"/>
      <c r="AW11" s="34"/>
      <c r="AX11" s="12">
        <f t="shared" si="7"/>
        <v>0</v>
      </c>
      <c r="AY11" s="33"/>
      <c r="AZ11" s="34"/>
      <c r="BA11" s="33"/>
      <c r="BB11" s="34"/>
      <c r="BC11" s="12">
        <f t="shared" si="8"/>
        <v>0</v>
      </c>
      <c r="BD11" s="5"/>
      <c r="BE11" s="13">
        <f t="shared" si="9"/>
        <v>0</v>
      </c>
      <c r="BF11" s="2">
        <f t="shared" si="10"/>
        <v>0</v>
      </c>
      <c r="BG11" s="15">
        <f t="shared" si="11"/>
        <v>0</v>
      </c>
    </row>
    <row r="12" spans="1:59">
      <c r="A12" s="27"/>
      <c r="B12" s="27"/>
      <c r="C12" s="27"/>
      <c r="D12" s="27"/>
      <c r="E12" s="27"/>
      <c r="F12" s="28">
        <v>36500</v>
      </c>
      <c r="G12" s="29">
        <f t="shared" ca="1" si="0"/>
        <v>20</v>
      </c>
      <c r="H12" s="28"/>
      <c r="I12" s="5"/>
      <c r="J12" s="28"/>
      <c r="K12" s="28"/>
      <c r="L12" s="28"/>
      <c r="M12" s="28"/>
      <c r="N12" s="28"/>
      <c r="O12" s="28"/>
      <c r="P12" s="28"/>
      <c r="Q12" s="28"/>
      <c r="R12" s="28"/>
      <c r="S12" s="26"/>
      <c r="T12" s="14">
        <f t="shared" si="1"/>
        <v>0</v>
      </c>
      <c r="U12" s="11"/>
      <c r="V12" s="33"/>
      <c r="W12" s="34"/>
      <c r="X12" s="33"/>
      <c r="Y12" s="34"/>
      <c r="Z12" s="21">
        <f t="shared" si="2"/>
        <v>0</v>
      </c>
      <c r="AA12" s="33"/>
      <c r="AB12" s="34"/>
      <c r="AC12" s="33"/>
      <c r="AD12" s="34"/>
      <c r="AE12" s="21">
        <f t="shared" si="3"/>
        <v>0</v>
      </c>
      <c r="AF12" s="30"/>
      <c r="AG12" s="12">
        <f t="shared" si="4"/>
        <v>0</v>
      </c>
      <c r="AH12" s="30"/>
      <c r="AI12" s="30"/>
      <c r="AJ12" s="30"/>
      <c r="AK12" s="30"/>
      <c r="AL12" s="12">
        <f t="shared" si="5"/>
        <v>0</v>
      </c>
      <c r="AM12" s="30"/>
      <c r="AN12" s="30"/>
      <c r="AO12" s="30"/>
      <c r="AP12" s="30"/>
      <c r="AQ12" s="12">
        <f t="shared" si="6"/>
        <v>0</v>
      </c>
      <c r="AR12" s="33"/>
      <c r="AS12" s="34"/>
      <c r="AT12" s="33"/>
      <c r="AU12" s="34"/>
      <c r="AV12" s="33"/>
      <c r="AW12" s="34"/>
      <c r="AX12" s="12">
        <f t="shared" si="7"/>
        <v>0</v>
      </c>
      <c r="AY12" s="33"/>
      <c r="AZ12" s="34"/>
      <c r="BA12" s="33"/>
      <c r="BB12" s="34"/>
      <c r="BC12" s="12">
        <f t="shared" si="8"/>
        <v>0</v>
      </c>
      <c r="BD12" s="5"/>
      <c r="BE12" s="13">
        <f t="shared" si="9"/>
        <v>0</v>
      </c>
      <c r="BF12" s="2">
        <f t="shared" si="10"/>
        <v>0</v>
      </c>
      <c r="BG12" s="15">
        <f t="shared" si="11"/>
        <v>0</v>
      </c>
    </row>
    <row r="13" spans="1:59">
      <c r="A13" s="27"/>
      <c r="B13" s="27"/>
      <c r="C13" s="27"/>
      <c r="D13" s="27"/>
      <c r="E13" s="27"/>
      <c r="F13" s="28">
        <v>36501</v>
      </c>
      <c r="G13" s="29">
        <f t="shared" ca="1" si="0"/>
        <v>20</v>
      </c>
      <c r="H13" s="28"/>
      <c r="I13" s="5"/>
      <c r="J13" s="28"/>
      <c r="K13" s="28"/>
      <c r="L13" s="28"/>
      <c r="M13" s="28"/>
      <c r="N13" s="28"/>
      <c r="O13" s="28"/>
      <c r="P13" s="28"/>
      <c r="Q13" s="28"/>
      <c r="R13" s="28"/>
      <c r="S13" s="26"/>
      <c r="T13" s="14">
        <f t="shared" si="1"/>
        <v>0</v>
      </c>
      <c r="U13" s="11"/>
      <c r="V13" s="33"/>
      <c r="W13" s="34"/>
      <c r="X13" s="33"/>
      <c r="Y13" s="34"/>
      <c r="Z13" s="21">
        <f t="shared" si="2"/>
        <v>0</v>
      </c>
      <c r="AA13" s="33"/>
      <c r="AB13" s="34"/>
      <c r="AC13" s="33"/>
      <c r="AD13" s="34"/>
      <c r="AE13" s="21">
        <f t="shared" si="3"/>
        <v>0</v>
      </c>
      <c r="AF13" s="30"/>
      <c r="AG13" s="12">
        <f t="shared" si="4"/>
        <v>0</v>
      </c>
      <c r="AH13" s="30"/>
      <c r="AI13" s="30"/>
      <c r="AJ13" s="30"/>
      <c r="AK13" s="30"/>
      <c r="AL13" s="12">
        <f t="shared" si="5"/>
        <v>0</v>
      </c>
      <c r="AM13" s="30"/>
      <c r="AN13" s="30"/>
      <c r="AO13" s="30"/>
      <c r="AP13" s="30"/>
      <c r="AQ13" s="12">
        <f t="shared" si="6"/>
        <v>0</v>
      </c>
      <c r="AR13" s="33"/>
      <c r="AS13" s="34"/>
      <c r="AT13" s="33"/>
      <c r="AU13" s="34"/>
      <c r="AV13" s="33"/>
      <c r="AW13" s="34"/>
      <c r="AX13" s="12">
        <f t="shared" si="7"/>
        <v>0</v>
      </c>
      <c r="AY13" s="33"/>
      <c r="AZ13" s="34"/>
      <c r="BA13" s="33"/>
      <c r="BB13" s="34"/>
      <c r="BC13" s="12">
        <f t="shared" si="8"/>
        <v>0</v>
      </c>
      <c r="BD13" s="5"/>
      <c r="BE13" s="13">
        <f t="shared" si="9"/>
        <v>0</v>
      </c>
      <c r="BF13" s="2">
        <f t="shared" si="10"/>
        <v>0</v>
      </c>
      <c r="BG13" s="15">
        <f t="shared" si="11"/>
        <v>0</v>
      </c>
    </row>
    <row r="16" spans="1:59" ht="20.25">
      <c r="B16" s="35" t="s">
        <v>68</v>
      </c>
    </row>
    <row r="17" spans="2:3">
      <c r="B17" s="36"/>
    </row>
    <row r="18" spans="2:3" ht="20.25">
      <c r="B18" s="35" t="s">
        <v>71</v>
      </c>
    </row>
    <row r="19" spans="2:3" ht="20.25">
      <c r="B19" s="35" t="s">
        <v>69</v>
      </c>
    </row>
    <row r="20" spans="2:3" ht="20.25">
      <c r="B20" s="35"/>
    </row>
    <row r="21" spans="2:3" ht="20.25">
      <c r="B21" s="35" t="s">
        <v>72</v>
      </c>
    </row>
    <row r="22" spans="2:3">
      <c r="B22" s="31" t="s">
        <v>22</v>
      </c>
      <c r="C22" s="32" t="s">
        <v>24</v>
      </c>
    </row>
    <row r="23" spans="2:3">
      <c r="B23" s="33" t="s">
        <v>70</v>
      </c>
      <c r="C23" s="37" t="s">
        <v>73</v>
      </c>
    </row>
  </sheetData>
  <sheetProtection password="CE28" sheet="1" objects="1" scenarios="1" selectLockedCells="1"/>
  <mergeCells count="68">
    <mergeCell ref="BA5:BB5"/>
    <mergeCell ref="BC5:BC6"/>
    <mergeCell ref="BE5:BE6"/>
    <mergeCell ref="BF5:BF6"/>
    <mergeCell ref="AQ5:AQ6"/>
    <mergeCell ref="AR5:AS5"/>
    <mergeCell ref="AT5:AU5"/>
    <mergeCell ref="AV5:AW5"/>
    <mergeCell ref="AX5:AX6"/>
    <mergeCell ref="AY5:AZ5"/>
    <mergeCell ref="AK5:AK6"/>
    <mergeCell ref="AL5:AL6"/>
    <mergeCell ref="AM5:AM6"/>
    <mergeCell ref="AN5:AN6"/>
    <mergeCell ref="AO5:AO6"/>
    <mergeCell ref="J5:J6"/>
    <mergeCell ref="K5:K6"/>
    <mergeCell ref="L5:L6"/>
    <mergeCell ref="M5:M6"/>
    <mergeCell ref="N5:N6"/>
    <mergeCell ref="O5:O6"/>
    <mergeCell ref="AH3:AL3"/>
    <mergeCell ref="AM3:AQ3"/>
    <mergeCell ref="AR3:AX3"/>
    <mergeCell ref="AY3:BC3"/>
    <mergeCell ref="AC5:AD5"/>
    <mergeCell ref="AT4:AU4"/>
    <mergeCell ref="AV4:AW4"/>
    <mergeCell ref="AY4:AZ4"/>
    <mergeCell ref="BA4:BB4"/>
    <mergeCell ref="T5:T6"/>
    <mergeCell ref="V5:W5"/>
    <mergeCell ref="X5:Y5"/>
    <mergeCell ref="Z5:Z6"/>
    <mergeCell ref="AA5:AB5"/>
    <mergeCell ref="AP5:AP6"/>
    <mergeCell ref="Q5:Q6"/>
    <mergeCell ref="R5:R6"/>
    <mergeCell ref="S5:S6"/>
    <mergeCell ref="BE3:BF3"/>
    <mergeCell ref="V4:W4"/>
    <mergeCell ref="X4:Y4"/>
    <mergeCell ref="AA4:AB4"/>
    <mergeCell ref="AC4:AD4"/>
    <mergeCell ref="AR4:AS4"/>
    <mergeCell ref="AF3:AG3"/>
    <mergeCell ref="AE5:AE6"/>
    <mergeCell ref="AF5:AF6"/>
    <mergeCell ref="AG5:AG6"/>
    <mergeCell ref="AH5:AH6"/>
    <mergeCell ref="AI5:AI6"/>
    <mergeCell ref="AJ5:AJ6"/>
    <mergeCell ref="A2:A6"/>
    <mergeCell ref="B2:H2"/>
    <mergeCell ref="J2:T2"/>
    <mergeCell ref="V2:BF2"/>
    <mergeCell ref="BG2:BG6"/>
    <mergeCell ref="B3:B6"/>
    <mergeCell ref="C3:C6"/>
    <mergeCell ref="D3:D6"/>
    <mergeCell ref="E3:E6"/>
    <mergeCell ref="F3:F6"/>
    <mergeCell ref="G3:G6"/>
    <mergeCell ref="H3:H6"/>
    <mergeCell ref="J3:T3"/>
    <mergeCell ref="V3:Z3"/>
    <mergeCell ref="AA3:AE3"/>
    <mergeCell ref="P5:P6"/>
  </mergeCells>
  <pageMargins left="3.937007874015748E-2" right="3.937007874015748E-2" top="0.15748031496062992" bottom="0.19685039370078741" header="0.11811023622047244" footer="0.11811023622047244"/>
  <pageSetup paperSize="9" scale="2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G23"/>
  <sheetViews>
    <sheetView zoomScale="68" zoomScaleNormal="68" zoomScaleSheetLayoutView="69" workbookViewId="0">
      <selection activeCell="B16" sqref="B16"/>
    </sheetView>
  </sheetViews>
  <sheetFormatPr defaultColWidth="9.140625" defaultRowHeight="14.25" outlineLevelRow="1"/>
  <cols>
    <col min="1" max="1" width="4.42578125" style="1" customWidth="1"/>
    <col min="2" max="3" width="13.5703125" style="1" customWidth="1"/>
    <col min="4" max="4" width="15.5703125" style="1" customWidth="1"/>
    <col min="5" max="5" width="13.5703125" style="1" customWidth="1"/>
    <col min="6" max="6" width="16.140625" style="1" customWidth="1"/>
    <col min="7" max="8" width="13.5703125" style="1" customWidth="1"/>
    <col min="9" max="9" width="1.42578125" style="1" customWidth="1"/>
    <col min="10" max="16" width="9.42578125" style="1" customWidth="1"/>
    <col min="17" max="17" width="7.5703125" style="1" customWidth="1"/>
    <col min="18" max="20" width="9.42578125" style="1" customWidth="1"/>
    <col min="21" max="21" width="1.42578125" style="1" customWidth="1"/>
    <col min="22" max="22" width="12.42578125" style="1" customWidth="1"/>
    <col min="23" max="23" width="12.5703125" style="1" customWidth="1"/>
    <col min="24" max="24" width="11.42578125" style="1" customWidth="1"/>
    <col min="25" max="25" width="12.140625" style="1" customWidth="1"/>
    <col min="26" max="26" width="8.85546875" style="1" customWidth="1"/>
    <col min="27" max="27" width="8.5703125" style="1" customWidth="1"/>
    <col min="28" max="28" width="13.140625" style="1" customWidth="1"/>
    <col min="29" max="29" width="11" style="1" customWidth="1"/>
    <col min="30" max="30" width="12.28515625" style="1" customWidth="1"/>
    <col min="31" max="31" width="8.42578125" style="1" customWidth="1"/>
    <col min="32" max="33" width="13" style="1" customWidth="1"/>
    <col min="34" max="35" width="6.42578125" style="1" bestFit="1" customWidth="1"/>
    <col min="36" max="36" width="7" style="1" customWidth="1"/>
    <col min="37" max="37" width="8.28515625" style="1" customWidth="1"/>
    <col min="38" max="38" width="7.85546875" style="1" customWidth="1"/>
    <col min="39" max="40" width="9.42578125" style="1" bestFit="1" customWidth="1"/>
    <col min="41" max="41" width="9.42578125" style="1" customWidth="1"/>
    <col min="42" max="42" width="9.85546875" style="1" customWidth="1"/>
    <col min="43" max="43" width="6.42578125" style="1" bestFit="1" customWidth="1"/>
    <col min="44" max="44" width="9.42578125" style="1" bestFit="1" customWidth="1"/>
    <col min="45" max="45" width="11.42578125" style="1" customWidth="1"/>
    <col min="46" max="46" width="8.85546875" style="1" customWidth="1"/>
    <col min="47" max="47" width="12.42578125" style="1" customWidth="1"/>
    <col min="48" max="48" width="8.85546875" style="1" customWidth="1"/>
    <col min="49" max="49" width="12.28515625" style="1" customWidth="1"/>
    <col min="50" max="50" width="9.7109375" style="1" customWidth="1"/>
    <col min="51" max="51" width="8.85546875" style="1" customWidth="1"/>
    <col min="52" max="52" width="11.140625" style="1" customWidth="1"/>
    <col min="53" max="53" width="10.5703125" style="1" customWidth="1"/>
    <col min="54" max="54" width="11.28515625" style="1" customWidth="1"/>
    <col min="55" max="55" width="8.140625" style="1" customWidth="1"/>
    <col min="56" max="56" width="1.42578125" style="1" customWidth="1"/>
    <col min="57" max="57" width="8" style="1" customWidth="1"/>
    <col min="58" max="58" width="9.42578125" style="1" bestFit="1" customWidth="1"/>
    <col min="59" max="59" width="9.42578125" style="1" customWidth="1"/>
    <col min="60" max="16384" width="9.140625" style="1"/>
  </cols>
  <sheetData>
    <row r="1" spans="1:59">
      <c r="A1" s="1" t="s">
        <v>81</v>
      </c>
    </row>
    <row r="2" spans="1:59" ht="43.5" customHeight="1">
      <c r="A2" s="42" t="s">
        <v>0</v>
      </c>
      <c r="B2" s="45" t="s">
        <v>3</v>
      </c>
      <c r="C2" s="46"/>
      <c r="D2" s="46"/>
      <c r="E2" s="46"/>
      <c r="F2" s="46"/>
      <c r="G2" s="46"/>
      <c r="H2" s="46"/>
      <c r="I2" s="3"/>
      <c r="J2" s="47" t="s">
        <v>7</v>
      </c>
      <c r="K2" s="48"/>
      <c r="L2" s="48"/>
      <c r="M2" s="48"/>
      <c r="N2" s="48"/>
      <c r="O2" s="48"/>
      <c r="P2" s="48"/>
      <c r="Q2" s="48"/>
      <c r="R2" s="48"/>
      <c r="S2" s="48"/>
      <c r="T2" s="48"/>
      <c r="U2" s="8"/>
      <c r="V2" s="47" t="s">
        <v>8</v>
      </c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9"/>
      <c r="BG2" s="50" t="s">
        <v>45</v>
      </c>
    </row>
    <row r="3" spans="1:59" ht="125.45" customHeight="1">
      <c r="A3" s="43"/>
      <c r="B3" s="42" t="s">
        <v>1</v>
      </c>
      <c r="C3" s="42" t="s">
        <v>5</v>
      </c>
      <c r="D3" s="42" t="s">
        <v>4</v>
      </c>
      <c r="E3" s="42" t="s">
        <v>33</v>
      </c>
      <c r="F3" s="42" t="s">
        <v>34</v>
      </c>
      <c r="G3" s="42" t="s">
        <v>2</v>
      </c>
      <c r="H3" s="42" t="s">
        <v>6</v>
      </c>
      <c r="I3" s="4"/>
      <c r="J3" s="53"/>
      <c r="K3" s="54"/>
      <c r="L3" s="54"/>
      <c r="M3" s="54"/>
      <c r="N3" s="54"/>
      <c r="O3" s="54"/>
      <c r="P3" s="54"/>
      <c r="Q3" s="54"/>
      <c r="R3" s="54"/>
      <c r="S3" s="54"/>
      <c r="T3" s="54"/>
      <c r="U3" s="9"/>
      <c r="V3" s="55" t="s">
        <v>20</v>
      </c>
      <c r="W3" s="56"/>
      <c r="X3" s="56"/>
      <c r="Y3" s="56"/>
      <c r="Z3" s="56"/>
      <c r="AA3" s="55" t="s">
        <v>19</v>
      </c>
      <c r="AB3" s="56"/>
      <c r="AC3" s="56"/>
      <c r="AD3" s="56"/>
      <c r="AE3" s="57"/>
      <c r="AF3" s="55" t="s">
        <v>63</v>
      </c>
      <c r="AG3" s="57"/>
      <c r="AH3" s="55" t="s">
        <v>64</v>
      </c>
      <c r="AI3" s="56"/>
      <c r="AJ3" s="56"/>
      <c r="AK3" s="56"/>
      <c r="AL3" s="57"/>
      <c r="AM3" s="55" t="s">
        <v>50</v>
      </c>
      <c r="AN3" s="56"/>
      <c r="AO3" s="56"/>
      <c r="AP3" s="56"/>
      <c r="AQ3" s="57"/>
      <c r="AR3" s="55" t="s">
        <v>65</v>
      </c>
      <c r="AS3" s="56"/>
      <c r="AT3" s="56"/>
      <c r="AU3" s="56"/>
      <c r="AV3" s="56"/>
      <c r="AW3" s="56"/>
      <c r="AX3" s="57"/>
      <c r="AY3" s="55" t="s">
        <v>66</v>
      </c>
      <c r="AZ3" s="56"/>
      <c r="BA3" s="56"/>
      <c r="BB3" s="56"/>
      <c r="BC3" s="57"/>
      <c r="BD3" s="9"/>
      <c r="BE3" s="60" t="s">
        <v>42</v>
      </c>
      <c r="BF3" s="61"/>
      <c r="BG3" s="51"/>
    </row>
    <row r="4" spans="1:59" ht="27.6" customHeight="1" outlineLevel="1">
      <c r="A4" s="43"/>
      <c r="B4" s="43"/>
      <c r="C4" s="43"/>
      <c r="D4" s="43"/>
      <c r="E4" s="43"/>
      <c r="F4" s="43"/>
      <c r="G4" s="43"/>
      <c r="H4" s="43"/>
      <c r="I4" s="4"/>
      <c r="J4" s="38"/>
      <c r="K4" s="39"/>
      <c r="L4" s="39"/>
      <c r="M4" s="39"/>
      <c r="N4" s="39"/>
      <c r="O4" s="39"/>
      <c r="P4" s="39"/>
      <c r="Q4" s="39"/>
      <c r="R4" s="39"/>
      <c r="S4" s="39"/>
      <c r="T4" s="39"/>
      <c r="U4" s="9"/>
      <c r="V4" s="53">
        <v>40</v>
      </c>
      <c r="W4" s="62"/>
      <c r="X4" s="53">
        <v>15</v>
      </c>
      <c r="Y4" s="62"/>
      <c r="Z4" s="24"/>
      <c r="AA4" s="53">
        <v>10</v>
      </c>
      <c r="AB4" s="62"/>
      <c r="AC4" s="53">
        <v>5</v>
      </c>
      <c r="AD4" s="62"/>
      <c r="AE4" s="22"/>
      <c r="AF4" s="22">
        <v>10</v>
      </c>
      <c r="AG4" s="22"/>
      <c r="AH4" s="22">
        <v>60</v>
      </c>
      <c r="AI4" s="22">
        <v>50</v>
      </c>
      <c r="AJ4" s="22">
        <v>40</v>
      </c>
      <c r="AK4" s="22">
        <v>30</v>
      </c>
      <c r="AL4" s="22"/>
      <c r="AM4" s="22">
        <v>20</v>
      </c>
      <c r="AN4" s="22">
        <v>10</v>
      </c>
      <c r="AO4" s="22">
        <v>5</v>
      </c>
      <c r="AP4" s="22"/>
      <c r="AQ4" s="22"/>
      <c r="AR4" s="53">
        <v>40</v>
      </c>
      <c r="AS4" s="62"/>
      <c r="AT4" s="53">
        <v>20</v>
      </c>
      <c r="AU4" s="62"/>
      <c r="AV4" s="53">
        <v>10</v>
      </c>
      <c r="AW4" s="62"/>
      <c r="AX4" s="23"/>
      <c r="AY4" s="53">
        <v>60</v>
      </c>
      <c r="AZ4" s="62"/>
      <c r="BA4" s="53">
        <v>30</v>
      </c>
      <c r="BB4" s="62"/>
      <c r="BC4" s="22"/>
      <c r="BD4" s="9"/>
      <c r="BE4" s="40"/>
      <c r="BF4" s="41"/>
      <c r="BG4" s="51"/>
    </row>
    <row r="5" spans="1:59" s="7" customFormat="1" ht="170.25" customHeight="1">
      <c r="A5" s="43"/>
      <c r="B5" s="43"/>
      <c r="C5" s="43"/>
      <c r="D5" s="43"/>
      <c r="E5" s="43"/>
      <c r="F5" s="43"/>
      <c r="G5" s="43"/>
      <c r="H5" s="43"/>
      <c r="I5" s="6"/>
      <c r="J5" s="58" t="s">
        <v>9</v>
      </c>
      <c r="K5" s="58" t="s">
        <v>10</v>
      </c>
      <c r="L5" s="58" t="s">
        <v>11</v>
      </c>
      <c r="M5" s="58" t="s">
        <v>12</v>
      </c>
      <c r="N5" s="58" t="s">
        <v>13</v>
      </c>
      <c r="O5" s="58" t="s">
        <v>14</v>
      </c>
      <c r="P5" s="58" t="s">
        <v>15</v>
      </c>
      <c r="Q5" s="58" t="s">
        <v>16</v>
      </c>
      <c r="R5" s="58" t="s">
        <v>17</v>
      </c>
      <c r="S5" s="50" t="s">
        <v>18</v>
      </c>
      <c r="T5" s="50" t="s">
        <v>41</v>
      </c>
      <c r="U5" s="10"/>
      <c r="V5" s="63" t="s">
        <v>35</v>
      </c>
      <c r="W5" s="64"/>
      <c r="X5" s="63" t="s">
        <v>36</v>
      </c>
      <c r="Y5" s="64"/>
      <c r="Z5" s="58" t="s">
        <v>37</v>
      </c>
      <c r="AA5" s="63" t="s">
        <v>39</v>
      </c>
      <c r="AB5" s="64"/>
      <c r="AC5" s="63" t="s">
        <v>38</v>
      </c>
      <c r="AD5" s="64"/>
      <c r="AE5" s="58" t="s">
        <v>40</v>
      </c>
      <c r="AF5" s="58" t="s">
        <v>62</v>
      </c>
      <c r="AG5" s="58" t="s">
        <v>61</v>
      </c>
      <c r="AH5" s="58" t="s">
        <v>57</v>
      </c>
      <c r="AI5" s="58" t="s">
        <v>58</v>
      </c>
      <c r="AJ5" s="58" t="s">
        <v>59</v>
      </c>
      <c r="AK5" s="58" t="s">
        <v>60</v>
      </c>
      <c r="AL5" s="58" t="s">
        <v>56</v>
      </c>
      <c r="AM5" s="58" t="s">
        <v>52</v>
      </c>
      <c r="AN5" s="58" t="s">
        <v>53</v>
      </c>
      <c r="AO5" s="58" t="s">
        <v>54</v>
      </c>
      <c r="AP5" s="58" t="s">
        <v>55</v>
      </c>
      <c r="AQ5" s="58" t="s">
        <v>51</v>
      </c>
      <c r="AR5" s="63" t="s">
        <v>46</v>
      </c>
      <c r="AS5" s="64"/>
      <c r="AT5" s="63" t="s">
        <v>47</v>
      </c>
      <c r="AU5" s="64"/>
      <c r="AV5" s="63" t="s">
        <v>48</v>
      </c>
      <c r="AW5" s="64"/>
      <c r="AX5" s="58" t="s">
        <v>49</v>
      </c>
      <c r="AY5" s="63" t="s">
        <v>77</v>
      </c>
      <c r="AZ5" s="64"/>
      <c r="BA5" s="63" t="s">
        <v>78</v>
      </c>
      <c r="BB5" s="64"/>
      <c r="BC5" s="58" t="s">
        <v>67</v>
      </c>
      <c r="BD5" s="16"/>
      <c r="BE5" s="50" t="s">
        <v>43</v>
      </c>
      <c r="BF5" s="50" t="s">
        <v>44</v>
      </c>
      <c r="BG5" s="51"/>
    </row>
    <row r="6" spans="1:59" s="7" customFormat="1" ht="16.5" customHeight="1">
      <c r="A6" s="44"/>
      <c r="B6" s="44"/>
      <c r="C6" s="44"/>
      <c r="D6" s="44"/>
      <c r="E6" s="44"/>
      <c r="F6" s="44"/>
      <c r="G6" s="44"/>
      <c r="H6" s="44"/>
      <c r="I6" s="6"/>
      <c r="J6" s="59"/>
      <c r="K6" s="59"/>
      <c r="L6" s="59"/>
      <c r="M6" s="59"/>
      <c r="N6" s="59"/>
      <c r="O6" s="59"/>
      <c r="P6" s="59"/>
      <c r="Q6" s="59"/>
      <c r="R6" s="59"/>
      <c r="S6" s="52"/>
      <c r="T6" s="52"/>
      <c r="U6" s="10"/>
      <c r="V6" s="31" t="s">
        <v>22</v>
      </c>
      <c r="W6" s="32" t="s">
        <v>24</v>
      </c>
      <c r="X6" s="31" t="s">
        <v>21</v>
      </c>
      <c r="Y6" s="32" t="s">
        <v>23</v>
      </c>
      <c r="Z6" s="59"/>
      <c r="AA6" s="31" t="s">
        <v>25</v>
      </c>
      <c r="AB6" s="32" t="s">
        <v>26</v>
      </c>
      <c r="AC6" s="31" t="s">
        <v>21</v>
      </c>
      <c r="AD6" s="32" t="s">
        <v>23</v>
      </c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31" t="s">
        <v>27</v>
      </c>
      <c r="AS6" s="32" t="s">
        <v>28</v>
      </c>
      <c r="AT6" s="31" t="s">
        <v>21</v>
      </c>
      <c r="AU6" s="32" t="s">
        <v>23</v>
      </c>
      <c r="AV6" s="31" t="s">
        <v>21</v>
      </c>
      <c r="AW6" s="32" t="s">
        <v>23</v>
      </c>
      <c r="AX6" s="59"/>
      <c r="AY6" s="31" t="s">
        <v>27</v>
      </c>
      <c r="AZ6" s="32" t="s">
        <v>28</v>
      </c>
      <c r="BA6" s="31" t="s">
        <v>21</v>
      </c>
      <c r="BB6" s="32" t="s">
        <v>23</v>
      </c>
      <c r="BC6" s="59"/>
      <c r="BD6" s="16"/>
      <c r="BE6" s="52"/>
      <c r="BF6" s="52"/>
      <c r="BG6" s="52"/>
    </row>
    <row r="7" spans="1:59">
      <c r="A7" s="27"/>
      <c r="B7" s="27"/>
      <c r="C7" s="27"/>
      <c r="D7" s="27"/>
      <c r="E7" s="27"/>
      <c r="F7" s="28">
        <v>37226</v>
      </c>
      <c r="G7" s="29">
        <f ca="1">DATEDIF(F7, TODAY(), "Y")</f>
        <v>18</v>
      </c>
      <c r="H7" s="28"/>
      <c r="I7" s="5"/>
      <c r="J7" s="28"/>
      <c r="K7" s="28"/>
      <c r="L7" s="28"/>
      <c r="M7" s="28"/>
      <c r="N7" s="28"/>
      <c r="O7" s="28"/>
      <c r="P7" s="28"/>
      <c r="Q7" s="28"/>
      <c r="R7" s="28"/>
      <c r="S7" s="25">
        <v>56</v>
      </c>
      <c r="T7" s="14">
        <f>S7*0.8</f>
        <v>44.800000000000004</v>
      </c>
      <c r="U7" s="11"/>
      <c r="V7" s="33" t="s">
        <v>29</v>
      </c>
      <c r="W7" s="34">
        <f>1/4</f>
        <v>0.25</v>
      </c>
      <c r="X7" s="33" t="s">
        <v>29</v>
      </c>
      <c r="Y7" s="34">
        <f>1/4</f>
        <v>0.25</v>
      </c>
      <c r="Z7" s="21">
        <f>W7*$V$4+Y7*$X$4</f>
        <v>13.75</v>
      </c>
      <c r="AA7" s="33"/>
      <c r="AB7" s="34"/>
      <c r="AC7" s="33" t="s">
        <v>75</v>
      </c>
      <c r="AD7" s="34">
        <f>1/3+1/3</f>
        <v>0.66666666666666663</v>
      </c>
      <c r="AE7" s="21">
        <f>AB7*$AA$4+AD7*$AC$4</f>
        <v>3.333333333333333</v>
      </c>
      <c r="AF7" s="30">
        <v>2</v>
      </c>
      <c r="AG7" s="12">
        <f>AF7*$AF$4</f>
        <v>20</v>
      </c>
      <c r="AH7" s="30">
        <v>1</v>
      </c>
      <c r="AI7" s="30">
        <v>0</v>
      </c>
      <c r="AJ7" s="30">
        <v>1</v>
      </c>
      <c r="AK7" s="30">
        <v>0</v>
      </c>
      <c r="AL7" s="12">
        <f>(AH7*$AH$4)+(AI7*$AI$4)+(AJ7*$AJ$4)+(AK7*$AK$4)</f>
        <v>100</v>
      </c>
      <c r="AM7" s="30">
        <v>1</v>
      </c>
      <c r="AN7" s="30">
        <v>0</v>
      </c>
      <c r="AO7" s="30">
        <v>1</v>
      </c>
      <c r="AP7" s="30">
        <v>0</v>
      </c>
      <c r="AQ7" s="12">
        <f>AM7*$AM$4+AN7*$AN$4+AO7*$AN$4+AP7*$AO$4</f>
        <v>30</v>
      </c>
      <c r="AR7" s="33" t="s">
        <v>31</v>
      </c>
      <c r="AS7" s="34">
        <f>1/2</f>
        <v>0.5</v>
      </c>
      <c r="AT7" s="33" t="s">
        <v>74</v>
      </c>
      <c r="AU7" s="34">
        <f>1/2+1/2</f>
        <v>1</v>
      </c>
      <c r="AV7" s="33" t="s">
        <v>30</v>
      </c>
      <c r="AW7" s="34">
        <f>1/1</f>
        <v>1</v>
      </c>
      <c r="AX7" s="12">
        <f>AS7*$AR$4+AU7*$AT$4+AW7*$AV$4</f>
        <v>50</v>
      </c>
      <c r="AY7" s="33" t="s">
        <v>29</v>
      </c>
      <c r="AZ7" s="34">
        <f>1/4</f>
        <v>0.25</v>
      </c>
      <c r="BA7" s="33" t="s">
        <v>76</v>
      </c>
      <c r="BB7" s="34">
        <f>1/5</f>
        <v>0.2</v>
      </c>
      <c r="BC7" s="12">
        <f>AZ7*$AY$4+BB7*$BA$4</f>
        <v>21</v>
      </c>
      <c r="BD7" s="5"/>
      <c r="BE7" s="13">
        <f>Z7+AE7+AG7+AL7+AQ7+AX7+BC7</f>
        <v>238.08333333333331</v>
      </c>
      <c r="BF7" s="2">
        <f>BE7*0.2</f>
        <v>47.616666666666667</v>
      </c>
      <c r="BG7" s="15">
        <f>T7+BF7</f>
        <v>92.416666666666671</v>
      </c>
    </row>
    <row r="8" spans="1:59">
      <c r="A8" s="27"/>
      <c r="B8" s="27"/>
      <c r="C8" s="27"/>
      <c r="D8" s="27"/>
      <c r="E8" s="27"/>
      <c r="F8" s="28">
        <v>36496</v>
      </c>
      <c r="G8" s="29">
        <f t="shared" ref="G8:G13" ca="1" si="0">DATEDIF(F8, TODAY(), "Y")</f>
        <v>20</v>
      </c>
      <c r="H8" s="28"/>
      <c r="I8" s="5"/>
      <c r="J8" s="28"/>
      <c r="K8" s="28"/>
      <c r="L8" s="28"/>
      <c r="M8" s="28"/>
      <c r="N8" s="28"/>
      <c r="O8" s="28"/>
      <c r="P8" s="28"/>
      <c r="Q8" s="28"/>
      <c r="R8" s="28"/>
      <c r="S8" s="26"/>
      <c r="T8" s="14">
        <f t="shared" ref="T8:T13" si="1">S8*0.8</f>
        <v>0</v>
      </c>
      <c r="U8" s="11"/>
      <c r="V8" s="33" t="s">
        <v>30</v>
      </c>
      <c r="W8" s="34">
        <f>1/1</f>
        <v>1</v>
      </c>
      <c r="X8" s="33" t="s">
        <v>31</v>
      </c>
      <c r="Y8" s="34">
        <f>1/2</f>
        <v>0.5</v>
      </c>
      <c r="Z8" s="21">
        <f t="shared" ref="Z8:Z13" si="2">W8*$V$4+Y8*$X$4</f>
        <v>47.5</v>
      </c>
      <c r="AA8" s="33" t="s">
        <v>30</v>
      </c>
      <c r="AB8" s="34">
        <f>1/1</f>
        <v>1</v>
      </c>
      <c r="AC8" s="33" t="s">
        <v>32</v>
      </c>
      <c r="AD8" s="34">
        <f>1/3</f>
        <v>0.33333333333333331</v>
      </c>
      <c r="AE8" s="21">
        <f t="shared" ref="AE8:AE13" si="3">AB8*$AA$4+AD8*$AC$4</f>
        <v>11.666666666666666</v>
      </c>
      <c r="AF8" s="30">
        <v>3</v>
      </c>
      <c r="AG8" s="12">
        <f t="shared" ref="AG8:AG13" si="4">AF8*$AF$4</f>
        <v>30</v>
      </c>
      <c r="AH8" s="30">
        <v>1</v>
      </c>
      <c r="AI8" s="30">
        <v>1</v>
      </c>
      <c r="AJ8" s="30">
        <v>1</v>
      </c>
      <c r="AK8" s="30">
        <v>1</v>
      </c>
      <c r="AL8" s="12">
        <f t="shared" ref="AL8:AL13" si="5">(AH8*$AH$4)+(AI8*$AI$4)+(AJ8*$AJ$4)+(AK8*$AK$4)</f>
        <v>180</v>
      </c>
      <c r="AM8" s="30"/>
      <c r="AN8" s="30"/>
      <c r="AO8" s="30"/>
      <c r="AP8" s="30"/>
      <c r="AQ8" s="12">
        <f t="shared" ref="AQ8:AQ13" si="6">AM8*$AM$4+AN8*$AN$4+AO8*$AN$4+AP8*$AO$4</f>
        <v>0</v>
      </c>
      <c r="AR8" s="33"/>
      <c r="AS8" s="34"/>
      <c r="AT8" s="33"/>
      <c r="AU8" s="34"/>
      <c r="AV8" s="33" t="s">
        <v>31</v>
      </c>
      <c r="AW8" s="34">
        <f>1/2</f>
        <v>0.5</v>
      </c>
      <c r="AX8" s="12">
        <f t="shared" ref="AX8:AX13" si="7">AS8*$AR$4+AU8*$AT$4+AW8*$AV$4</f>
        <v>5</v>
      </c>
      <c r="AY8" s="33"/>
      <c r="AZ8" s="34"/>
      <c r="BA8" s="33"/>
      <c r="BB8" s="34"/>
      <c r="BC8" s="12">
        <f t="shared" ref="BC8:BC13" si="8">AZ8*$AY$4+BB8*$BA$4</f>
        <v>0</v>
      </c>
      <c r="BD8" s="5"/>
      <c r="BE8" s="13">
        <f t="shared" ref="BE8:BE13" si="9">Z8+AE8+AG8+AL8+AQ8+AX8+BC8</f>
        <v>274.16666666666663</v>
      </c>
      <c r="BF8" s="2">
        <f t="shared" ref="BF8:BF13" si="10">BE8*0.2</f>
        <v>54.833333333333329</v>
      </c>
      <c r="BG8" s="15">
        <f t="shared" ref="BG8:BG13" si="11">T8+BF8</f>
        <v>54.833333333333329</v>
      </c>
    </row>
    <row r="9" spans="1:59">
      <c r="A9" s="27"/>
      <c r="B9" s="27"/>
      <c r="C9" s="27"/>
      <c r="D9" s="27"/>
      <c r="E9" s="27"/>
      <c r="F9" s="28">
        <v>36497</v>
      </c>
      <c r="G9" s="29">
        <f t="shared" ca="1" si="0"/>
        <v>20</v>
      </c>
      <c r="H9" s="28"/>
      <c r="I9" s="5"/>
      <c r="J9" s="28"/>
      <c r="K9" s="28"/>
      <c r="L9" s="28"/>
      <c r="M9" s="28"/>
      <c r="N9" s="28"/>
      <c r="O9" s="28"/>
      <c r="P9" s="28"/>
      <c r="Q9" s="28"/>
      <c r="R9" s="28"/>
      <c r="S9" s="26"/>
      <c r="T9" s="14">
        <f t="shared" si="1"/>
        <v>0</v>
      </c>
      <c r="U9" s="11"/>
      <c r="V9" s="33"/>
      <c r="W9" s="34"/>
      <c r="X9" s="33"/>
      <c r="Y9" s="34"/>
      <c r="Z9" s="21">
        <f t="shared" si="2"/>
        <v>0</v>
      </c>
      <c r="AA9" s="33"/>
      <c r="AB9" s="34"/>
      <c r="AC9" s="33"/>
      <c r="AD9" s="34"/>
      <c r="AE9" s="21">
        <f t="shared" si="3"/>
        <v>0</v>
      </c>
      <c r="AF9" s="30"/>
      <c r="AG9" s="12">
        <f>AF9*$AF$4</f>
        <v>0</v>
      </c>
      <c r="AH9" s="30"/>
      <c r="AI9" s="30"/>
      <c r="AJ9" s="30"/>
      <c r="AK9" s="30"/>
      <c r="AL9" s="12">
        <f t="shared" si="5"/>
        <v>0</v>
      </c>
      <c r="AM9" s="30"/>
      <c r="AN9" s="30"/>
      <c r="AO9" s="30"/>
      <c r="AP9" s="30"/>
      <c r="AQ9" s="12">
        <f t="shared" si="6"/>
        <v>0</v>
      </c>
      <c r="AR9" s="33"/>
      <c r="AS9" s="34"/>
      <c r="AT9" s="33"/>
      <c r="AU9" s="34"/>
      <c r="AV9" s="33"/>
      <c r="AW9" s="34"/>
      <c r="AX9" s="12">
        <f t="shared" si="7"/>
        <v>0</v>
      </c>
      <c r="AY9" s="33"/>
      <c r="AZ9" s="34"/>
      <c r="BA9" s="33"/>
      <c r="BB9" s="34"/>
      <c r="BC9" s="12">
        <f t="shared" si="8"/>
        <v>0</v>
      </c>
      <c r="BD9" s="5"/>
      <c r="BE9" s="13">
        <f t="shared" si="9"/>
        <v>0</v>
      </c>
      <c r="BF9" s="2">
        <f t="shared" si="10"/>
        <v>0</v>
      </c>
      <c r="BG9" s="15">
        <f t="shared" si="11"/>
        <v>0</v>
      </c>
    </row>
    <row r="10" spans="1:59">
      <c r="A10" s="27"/>
      <c r="B10" s="27"/>
      <c r="C10" s="27"/>
      <c r="D10" s="27"/>
      <c r="E10" s="27"/>
      <c r="F10" s="28">
        <v>36498</v>
      </c>
      <c r="G10" s="29">
        <f t="shared" ca="1" si="0"/>
        <v>20</v>
      </c>
      <c r="H10" s="28"/>
      <c r="I10" s="5"/>
      <c r="J10" s="28"/>
      <c r="K10" s="28"/>
      <c r="L10" s="28"/>
      <c r="M10" s="28"/>
      <c r="N10" s="28"/>
      <c r="O10" s="28"/>
      <c r="P10" s="28"/>
      <c r="Q10" s="28"/>
      <c r="R10" s="28"/>
      <c r="S10" s="26"/>
      <c r="T10" s="14">
        <f t="shared" si="1"/>
        <v>0</v>
      </c>
      <c r="U10" s="11"/>
      <c r="V10" s="33"/>
      <c r="W10" s="34"/>
      <c r="X10" s="33"/>
      <c r="Y10" s="34"/>
      <c r="Z10" s="21">
        <f t="shared" si="2"/>
        <v>0</v>
      </c>
      <c r="AA10" s="33"/>
      <c r="AB10" s="34"/>
      <c r="AC10" s="33"/>
      <c r="AD10" s="34"/>
      <c r="AE10" s="21">
        <f t="shared" si="3"/>
        <v>0</v>
      </c>
      <c r="AF10" s="30"/>
      <c r="AG10" s="12">
        <f t="shared" si="4"/>
        <v>0</v>
      </c>
      <c r="AH10" s="30"/>
      <c r="AI10" s="30"/>
      <c r="AJ10" s="30"/>
      <c r="AK10" s="30"/>
      <c r="AL10" s="12">
        <f t="shared" si="5"/>
        <v>0</v>
      </c>
      <c r="AM10" s="30"/>
      <c r="AN10" s="30"/>
      <c r="AO10" s="30"/>
      <c r="AP10" s="30"/>
      <c r="AQ10" s="12">
        <f t="shared" si="6"/>
        <v>0</v>
      </c>
      <c r="AR10" s="33"/>
      <c r="AS10" s="34"/>
      <c r="AT10" s="33"/>
      <c r="AU10" s="34"/>
      <c r="AV10" s="33"/>
      <c r="AW10" s="34"/>
      <c r="AX10" s="12">
        <f t="shared" si="7"/>
        <v>0</v>
      </c>
      <c r="AY10" s="33"/>
      <c r="AZ10" s="34"/>
      <c r="BA10" s="33"/>
      <c r="BB10" s="34"/>
      <c r="BC10" s="12">
        <f t="shared" si="8"/>
        <v>0</v>
      </c>
      <c r="BD10" s="5"/>
      <c r="BE10" s="13">
        <f t="shared" si="9"/>
        <v>0</v>
      </c>
      <c r="BF10" s="2">
        <f t="shared" si="10"/>
        <v>0</v>
      </c>
      <c r="BG10" s="15">
        <f t="shared" si="11"/>
        <v>0</v>
      </c>
    </row>
    <row r="11" spans="1:59">
      <c r="A11" s="27"/>
      <c r="B11" s="27"/>
      <c r="C11" s="27"/>
      <c r="D11" s="27"/>
      <c r="E11" s="27"/>
      <c r="F11" s="28">
        <v>36499</v>
      </c>
      <c r="G11" s="29">
        <f t="shared" ca="1" si="0"/>
        <v>20</v>
      </c>
      <c r="H11" s="28"/>
      <c r="I11" s="5"/>
      <c r="J11" s="28"/>
      <c r="K11" s="28"/>
      <c r="L11" s="28"/>
      <c r="M11" s="28"/>
      <c r="N11" s="28"/>
      <c r="O11" s="28"/>
      <c r="P11" s="28"/>
      <c r="Q11" s="28"/>
      <c r="R11" s="28"/>
      <c r="S11" s="26"/>
      <c r="T11" s="14">
        <f t="shared" si="1"/>
        <v>0</v>
      </c>
      <c r="U11" s="11"/>
      <c r="V11" s="33"/>
      <c r="W11" s="34"/>
      <c r="X11" s="33"/>
      <c r="Y11" s="34"/>
      <c r="Z11" s="21">
        <f t="shared" si="2"/>
        <v>0</v>
      </c>
      <c r="AA11" s="33"/>
      <c r="AB11" s="34"/>
      <c r="AC11" s="33"/>
      <c r="AD11" s="34"/>
      <c r="AE11" s="21">
        <f t="shared" si="3"/>
        <v>0</v>
      </c>
      <c r="AF11" s="30"/>
      <c r="AG11" s="12">
        <f t="shared" si="4"/>
        <v>0</v>
      </c>
      <c r="AH11" s="30"/>
      <c r="AI11" s="30"/>
      <c r="AJ11" s="30"/>
      <c r="AK11" s="30"/>
      <c r="AL11" s="12">
        <f t="shared" si="5"/>
        <v>0</v>
      </c>
      <c r="AM11" s="30"/>
      <c r="AN11" s="30"/>
      <c r="AO11" s="30"/>
      <c r="AP11" s="30"/>
      <c r="AQ11" s="12">
        <f t="shared" si="6"/>
        <v>0</v>
      </c>
      <c r="AR11" s="33"/>
      <c r="AS11" s="34"/>
      <c r="AT11" s="33"/>
      <c r="AU11" s="34"/>
      <c r="AV11" s="33"/>
      <c r="AW11" s="34"/>
      <c r="AX11" s="12">
        <f t="shared" si="7"/>
        <v>0</v>
      </c>
      <c r="AY11" s="33"/>
      <c r="AZ11" s="34"/>
      <c r="BA11" s="33"/>
      <c r="BB11" s="34"/>
      <c r="BC11" s="12">
        <f t="shared" si="8"/>
        <v>0</v>
      </c>
      <c r="BD11" s="5"/>
      <c r="BE11" s="13">
        <f t="shared" si="9"/>
        <v>0</v>
      </c>
      <c r="BF11" s="2">
        <f t="shared" si="10"/>
        <v>0</v>
      </c>
      <c r="BG11" s="15">
        <f t="shared" si="11"/>
        <v>0</v>
      </c>
    </row>
    <row r="12" spans="1:59">
      <c r="A12" s="27"/>
      <c r="B12" s="27"/>
      <c r="C12" s="27"/>
      <c r="D12" s="27"/>
      <c r="E12" s="27"/>
      <c r="F12" s="28">
        <v>36500</v>
      </c>
      <c r="G12" s="29">
        <f t="shared" ca="1" si="0"/>
        <v>20</v>
      </c>
      <c r="H12" s="28"/>
      <c r="I12" s="5"/>
      <c r="J12" s="28"/>
      <c r="K12" s="28"/>
      <c r="L12" s="28"/>
      <c r="M12" s="28"/>
      <c r="N12" s="28"/>
      <c r="O12" s="28"/>
      <c r="P12" s="28"/>
      <c r="Q12" s="28"/>
      <c r="R12" s="28"/>
      <c r="S12" s="26"/>
      <c r="T12" s="14">
        <f t="shared" si="1"/>
        <v>0</v>
      </c>
      <c r="U12" s="11"/>
      <c r="V12" s="33"/>
      <c r="W12" s="34"/>
      <c r="X12" s="33"/>
      <c r="Y12" s="34"/>
      <c r="Z12" s="21">
        <f t="shared" si="2"/>
        <v>0</v>
      </c>
      <c r="AA12" s="33"/>
      <c r="AB12" s="34"/>
      <c r="AC12" s="33"/>
      <c r="AD12" s="34"/>
      <c r="AE12" s="21">
        <f t="shared" si="3"/>
        <v>0</v>
      </c>
      <c r="AF12" s="30"/>
      <c r="AG12" s="12">
        <f t="shared" si="4"/>
        <v>0</v>
      </c>
      <c r="AH12" s="30"/>
      <c r="AI12" s="30"/>
      <c r="AJ12" s="30"/>
      <c r="AK12" s="30"/>
      <c r="AL12" s="12">
        <f t="shared" si="5"/>
        <v>0</v>
      </c>
      <c r="AM12" s="30"/>
      <c r="AN12" s="30"/>
      <c r="AO12" s="30"/>
      <c r="AP12" s="30"/>
      <c r="AQ12" s="12">
        <f t="shared" si="6"/>
        <v>0</v>
      </c>
      <c r="AR12" s="33"/>
      <c r="AS12" s="34"/>
      <c r="AT12" s="33"/>
      <c r="AU12" s="34"/>
      <c r="AV12" s="33"/>
      <c r="AW12" s="34"/>
      <c r="AX12" s="12">
        <f t="shared" si="7"/>
        <v>0</v>
      </c>
      <c r="AY12" s="33"/>
      <c r="AZ12" s="34"/>
      <c r="BA12" s="33"/>
      <c r="BB12" s="34"/>
      <c r="BC12" s="12">
        <f t="shared" si="8"/>
        <v>0</v>
      </c>
      <c r="BD12" s="5"/>
      <c r="BE12" s="13">
        <f t="shared" si="9"/>
        <v>0</v>
      </c>
      <c r="BF12" s="2">
        <f t="shared" si="10"/>
        <v>0</v>
      </c>
      <c r="BG12" s="15">
        <f t="shared" si="11"/>
        <v>0</v>
      </c>
    </row>
    <row r="13" spans="1:59">
      <c r="A13" s="27"/>
      <c r="B13" s="27"/>
      <c r="C13" s="27"/>
      <c r="D13" s="27"/>
      <c r="E13" s="27"/>
      <c r="F13" s="28">
        <v>36501</v>
      </c>
      <c r="G13" s="29">
        <f t="shared" ca="1" si="0"/>
        <v>20</v>
      </c>
      <c r="H13" s="28"/>
      <c r="I13" s="5"/>
      <c r="J13" s="28"/>
      <c r="K13" s="28"/>
      <c r="L13" s="28"/>
      <c r="M13" s="28"/>
      <c r="N13" s="28"/>
      <c r="O13" s="28"/>
      <c r="P13" s="28"/>
      <c r="Q13" s="28"/>
      <c r="R13" s="28"/>
      <c r="S13" s="26"/>
      <c r="T13" s="14">
        <f t="shared" si="1"/>
        <v>0</v>
      </c>
      <c r="U13" s="11"/>
      <c r="V13" s="33"/>
      <c r="W13" s="34"/>
      <c r="X13" s="33"/>
      <c r="Y13" s="34"/>
      <c r="Z13" s="21">
        <f t="shared" si="2"/>
        <v>0</v>
      </c>
      <c r="AA13" s="33"/>
      <c r="AB13" s="34"/>
      <c r="AC13" s="33"/>
      <c r="AD13" s="34"/>
      <c r="AE13" s="21">
        <f t="shared" si="3"/>
        <v>0</v>
      </c>
      <c r="AF13" s="30"/>
      <c r="AG13" s="12">
        <f t="shared" si="4"/>
        <v>0</v>
      </c>
      <c r="AH13" s="30"/>
      <c r="AI13" s="30"/>
      <c r="AJ13" s="30"/>
      <c r="AK13" s="30"/>
      <c r="AL13" s="12">
        <f t="shared" si="5"/>
        <v>0</v>
      </c>
      <c r="AM13" s="30"/>
      <c r="AN13" s="30"/>
      <c r="AO13" s="30"/>
      <c r="AP13" s="30"/>
      <c r="AQ13" s="12">
        <f t="shared" si="6"/>
        <v>0</v>
      </c>
      <c r="AR13" s="33"/>
      <c r="AS13" s="34"/>
      <c r="AT13" s="33"/>
      <c r="AU13" s="34"/>
      <c r="AV13" s="33"/>
      <c r="AW13" s="34"/>
      <c r="AX13" s="12">
        <f t="shared" si="7"/>
        <v>0</v>
      </c>
      <c r="AY13" s="33"/>
      <c r="AZ13" s="34"/>
      <c r="BA13" s="33"/>
      <c r="BB13" s="34"/>
      <c r="BC13" s="12">
        <f t="shared" si="8"/>
        <v>0</v>
      </c>
      <c r="BD13" s="5"/>
      <c r="BE13" s="13">
        <f t="shared" si="9"/>
        <v>0</v>
      </c>
      <c r="BF13" s="2">
        <f t="shared" si="10"/>
        <v>0</v>
      </c>
      <c r="BG13" s="15">
        <f t="shared" si="11"/>
        <v>0</v>
      </c>
    </row>
    <row r="16" spans="1:59" ht="20.25">
      <c r="B16" s="35" t="s">
        <v>68</v>
      </c>
    </row>
    <row r="17" spans="2:3">
      <c r="B17" s="36"/>
    </row>
    <row r="18" spans="2:3" ht="20.25">
      <c r="B18" s="35" t="s">
        <v>71</v>
      </c>
    </row>
    <row r="19" spans="2:3" ht="20.25">
      <c r="B19" s="35" t="s">
        <v>69</v>
      </c>
    </row>
    <row r="20" spans="2:3" ht="20.25">
      <c r="B20" s="35"/>
    </row>
    <row r="21" spans="2:3" ht="20.25">
      <c r="B21" s="35" t="s">
        <v>72</v>
      </c>
    </row>
    <row r="22" spans="2:3">
      <c r="B22" s="31" t="s">
        <v>22</v>
      </c>
      <c r="C22" s="32" t="s">
        <v>24</v>
      </c>
    </row>
    <row r="23" spans="2:3">
      <c r="B23" s="33" t="s">
        <v>70</v>
      </c>
      <c r="C23" s="37" t="s">
        <v>73</v>
      </c>
    </row>
  </sheetData>
  <sheetProtection password="CE28" sheet="1" objects="1" scenarios="1" selectLockedCells="1"/>
  <mergeCells count="68">
    <mergeCell ref="BA5:BB5"/>
    <mergeCell ref="BC5:BC6"/>
    <mergeCell ref="BE5:BE6"/>
    <mergeCell ref="BF5:BF6"/>
    <mergeCell ref="AQ5:AQ6"/>
    <mergeCell ref="AR5:AS5"/>
    <mergeCell ref="AT5:AU5"/>
    <mergeCell ref="AV5:AW5"/>
    <mergeCell ref="AX5:AX6"/>
    <mergeCell ref="AY5:AZ5"/>
    <mergeCell ref="AK5:AK6"/>
    <mergeCell ref="AL5:AL6"/>
    <mergeCell ref="AM5:AM6"/>
    <mergeCell ref="AN5:AN6"/>
    <mergeCell ref="AO5:AO6"/>
    <mergeCell ref="J5:J6"/>
    <mergeCell ref="K5:K6"/>
    <mergeCell ref="L5:L6"/>
    <mergeCell ref="M5:M6"/>
    <mergeCell ref="N5:N6"/>
    <mergeCell ref="O5:O6"/>
    <mergeCell ref="AH3:AL3"/>
    <mergeCell ref="AM3:AQ3"/>
    <mergeCell ref="AR3:AX3"/>
    <mergeCell ref="AY3:BC3"/>
    <mergeCell ref="AC5:AD5"/>
    <mergeCell ref="AT4:AU4"/>
    <mergeCell ref="AV4:AW4"/>
    <mergeCell ref="AY4:AZ4"/>
    <mergeCell ref="BA4:BB4"/>
    <mergeCell ref="T5:T6"/>
    <mergeCell ref="V5:W5"/>
    <mergeCell ref="X5:Y5"/>
    <mergeCell ref="Z5:Z6"/>
    <mergeCell ref="AA5:AB5"/>
    <mergeCell ref="AP5:AP6"/>
    <mergeCell ref="Q5:Q6"/>
    <mergeCell ref="R5:R6"/>
    <mergeCell ref="S5:S6"/>
    <mergeCell ref="BE3:BF3"/>
    <mergeCell ref="V4:W4"/>
    <mergeCell ref="X4:Y4"/>
    <mergeCell ref="AA4:AB4"/>
    <mergeCell ref="AC4:AD4"/>
    <mergeCell ref="AR4:AS4"/>
    <mergeCell ref="AF3:AG3"/>
    <mergeCell ref="AE5:AE6"/>
    <mergeCell ref="AF5:AF6"/>
    <mergeCell ref="AG5:AG6"/>
    <mergeCell ref="AH5:AH6"/>
    <mergeCell ref="AI5:AI6"/>
    <mergeCell ref="AJ5:AJ6"/>
    <mergeCell ref="A2:A6"/>
    <mergeCell ref="B2:H2"/>
    <mergeCell ref="J2:T2"/>
    <mergeCell ref="V2:BF2"/>
    <mergeCell ref="BG2:BG6"/>
    <mergeCell ref="B3:B6"/>
    <mergeCell ref="C3:C6"/>
    <mergeCell ref="D3:D6"/>
    <mergeCell ref="E3:E6"/>
    <mergeCell ref="F3:F6"/>
    <mergeCell ref="G3:G6"/>
    <mergeCell ref="H3:H6"/>
    <mergeCell ref="J3:T3"/>
    <mergeCell ref="V3:Z3"/>
    <mergeCell ref="AA3:AE3"/>
    <mergeCell ref="P5:P6"/>
  </mergeCells>
  <pageMargins left="3.937007874015748E-2" right="3.937007874015748E-2" top="0.15748031496062992" bottom="0.19685039370078741" header="0.11811023622047244" footer="0.11811023622047244"/>
  <pageSetup paperSize="9" scale="26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G23"/>
  <sheetViews>
    <sheetView zoomScale="68" zoomScaleNormal="68" zoomScaleSheetLayoutView="69" workbookViewId="0">
      <selection activeCell="B16" sqref="B16"/>
    </sheetView>
  </sheetViews>
  <sheetFormatPr defaultColWidth="9.140625" defaultRowHeight="14.25" outlineLevelRow="1"/>
  <cols>
    <col min="1" max="1" width="4.42578125" style="1" customWidth="1"/>
    <col min="2" max="3" width="13.5703125" style="1" customWidth="1"/>
    <col min="4" max="4" width="15.5703125" style="1" customWidth="1"/>
    <col min="5" max="5" width="13.5703125" style="1" customWidth="1"/>
    <col min="6" max="6" width="16.140625" style="1" customWidth="1"/>
    <col min="7" max="8" width="13.5703125" style="1" customWidth="1"/>
    <col min="9" max="9" width="1.42578125" style="1" customWidth="1"/>
    <col min="10" max="16" width="9.42578125" style="1" customWidth="1"/>
    <col min="17" max="17" width="7.5703125" style="1" customWidth="1"/>
    <col min="18" max="20" width="9.42578125" style="1" customWidth="1"/>
    <col min="21" max="21" width="1.42578125" style="1" customWidth="1"/>
    <col min="22" max="22" width="12.42578125" style="1" customWidth="1"/>
    <col min="23" max="23" width="12.5703125" style="1" customWidth="1"/>
    <col min="24" max="24" width="11.42578125" style="1" customWidth="1"/>
    <col min="25" max="25" width="12.140625" style="1" customWidth="1"/>
    <col min="26" max="26" width="8.85546875" style="1" customWidth="1"/>
    <col min="27" max="27" width="8.5703125" style="1" customWidth="1"/>
    <col min="28" max="28" width="13.140625" style="1" customWidth="1"/>
    <col min="29" max="29" width="11" style="1" customWidth="1"/>
    <col min="30" max="30" width="12.28515625" style="1" customWidth="1"/>
    <col min="31" max="31" width="8.42578125" style="1" customWidth="1"/>
    <col min="32" max="33" width="13" style="1" customWidth="1"/>
    <col min="34" max="35" width="6.42578125" style="1" bestFit="1" customWidth="1"/>
    <col min="36" max="36" width="7" style="1" customWidth="1"/>
    <col min="37" max="37" width="8.28515625" style="1" customWidth="1"/>
    <col min="38" max="38" width="7.85546875" style="1" customWidth="1"/>
    <col min="39" max="40" width="9.42578125" style="1" bestFit="1" customWidth="1"/>
    <col min="41" max="41" width="9.42578125" style="1" customWidth="1"/>
    <col min="42" max="42" width="9.85546875" style="1" customWidth="1"/>
    <col min="43" max="43" width="6.42578125" style="1" bestFit="1" customWidth="1"/>
    <col min="44" max="44" width="9.42578125" style="1" bestFit="1" customWidth="1"/>
    <col min="45" max="45" width="11.42578125" style="1" customWidth="1"/>
    <col min="46" max="46" width="8.85546875" style="1" customWidth="1"/>
    <col min="47" max="47" width="12.42578125" style="1" customWidth="1"/>
    <col min="48" max="48" width="8.85546875" style="1" customWidth="1"/>
    <col min="49" max="49" width="12.28515625" style="1" customWidth="1"/>
    <col min="50" max="50" width="9.7109375" style="1" customWidth="1"/>
    <col min="51" max="51" width="8.85546875" style="1" customWidth="1"/>
    <col min="52" max="52" width="11.140625" style="1" customWidth="1"/>
    <col min="53" max="53" width="10.5703125" style="1" customWidth="1"/>
    <col min="54" max="54" width="11.28515625" style="1" customWidth="1"/>
    <col min="55" max="55" width="8.140625" style="1" customWidth="1"/>
    <col min="56" max="56" width="1.42578125" style="1" customWidth="1"/>
    <col min="57" max="57" width="8" style="1" customWidth="1"/>
    <col min="58" max="58" width="9.42578125" style="1" bestFit="1" customWidth="1"/>
    <col min="59" max="59" width="9.42578125" style="1" customWidth="1"/>
    <col min="60" max="16384" width="9.140625" style="1"/>
  </cols>
  <sheetData>
    <row r="1" spans="1:59">
      <c r="A1" s="1" t="s">
        <v>79</v>
      </c>
    </row>
    <row r="2" spans="1:59" ht="43.5" customHeight="1">
      <c r="A2" s="42" t="s">
        <v>0</v>
      </c>
      <c r="B2" s="45" t="s">
        <v>3</v>
      </c>
      <c r="C2" s="46"/>
      <c r="D2" s="46"/>
      <c r="E2" s="46"/>
      <c r="F2" s="46"/>
      <c r="G2" s="46"/>
      <c r="H2" s="46"/>
      <c r="I2" s="3"/>
      <c r="J2" s="47" t="s">
        <v>7</v>
      </c>
      <c r="K2" s="48"/>
      <c r="L2" s="48"/>
      <c r="M2" s="48"/>
      <c r="N2" s="48"/>
      <c r="O2" s="48"/>
      <c r="P2" s="48"/>
      <c r="Q2" s="48"/>
      <c r="R2" s="48"/>
      <c r="S2" s="48"/>
      <c r="T2" s="48"/>
      <c r="U2" s="8"/>
      <c r="V2" s="47" t="s">
        <v>8</v>
      </c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9"/>
      <c r="BG2" s="50" t="s">
        <v>45</v>
      </c>
    </row>
    <row r="3" spans="1:59" ht="125.45" customHeight="1">
      <c r="A3" s="43"/>
      <c r="B3" s="42" t="s">
        <v>1</v>
      </c>
      <c r="C3" s="42" t="s">
        <v>5</v>
      </c>
      <c r="D3" s="42" t="s">
        <v>4</v>
      </c>
      <c r="E3" s="42" t="s">
        <v>33</v>
      </c>
      <c r="F3" s="42" t="s">
        <v>34</v>
      </c>
      <c r="G3" s="42" t="s">
        <v>2</v>
      </c>
      <c r="H3" s="42" t="s">
        <v>6</v>
      </c>
      <c r="I3" s="4"/>
      <c r="J3" s="53"/>
      <c r="K3" s="54"/>
      <c r="L3" s="54"/>
      <c r="M3" s="54"/>
      <c r="N3" s="54"/>
      <c r="O3" s="54"/>
      <c r="P3" s="54"/>
      <c r="Q3" s="54"/>
      <c r="R3" s="54"/>
      <c r="S3" s="54"/>
      <c r="T3" s="54"/>
      <c r="U3" s="9"/>
      <c r="V3" s="55" t="s">
        <v>20</v>
      </c>
      <c r="W3" s="56"/>
      <c r="X3" s="56"/>
      <c r="Y3" s="56"/>
      <c r="Z3" s="56"/>
      <c r="AA3" s="55" t="s">
        <v>19</v>
      </c>
      <c r="AB3" s="56"/>
      <c r="AC3" s="56"/>
      <c r="AD3" s="56"/>
      <c r="AE3" s="57"/>
      <c r="AF3" s="55" t="s">
        <v>63</v>
      </c>
      <c r="AG3" s="57"/>
      <c r="AH3" s="55" t="s">
        <v>64</v>
      </c>
      <c r="AI3" s="56"/>
      <c r="AJ3" s="56"/>
      <c r="AK3" s="56"/>
      <c r="AL3" s="57"/>
      <c r="AM3" s="55" t="s">
        <v>50</v>
      </c>
      <c r="AN3" s="56"/>
      <c r="AO3" s="56"/>
      <c r="AP3" s="56"/>
      <c r="AQ3" s="57"/>
      <c r="AR3" s="55" t="s">
        <v>65</v>
      </c>
      <c r="AS3" s="56"/>
      <c r="AT3" s="56"/>
      <c r="AU3" s="56"/>
      <c r="AV3" s="56"/>
      <c r="AW3" s="56"/>
      <c r="AX3" s="57"/>
      <c r="AY3" s="55" t="s">
        <v>66</v>
      </c>
      <c r="AZ3" s="56"/>
      <c r="BA3" s="56"/>
      <c r="BB3" s="56"/>
      <c r="BC3" s="57"/>
      <c r="BD3" s="9"/>
      <c r="BE3" s="60" t="s">
        <v>42</v>
      </c>
      <c r="BF3" s="61"/>
      <c r="BG3" s="51"/>
    </row>
    <row r="4" spans="1:59" ht="27.6" customHeight="1" outlineLevel="1">
      <c r="A4" s="43"/>
      <c r="B4" s="43"/>
      <c r="C4" s="43"/>
      <c r="D4" s="43"/>
      <c r="E4" s="43"/>
      <c r="F4" s="43"/>
      <c r="G4" s="43"/>
      <c r="H4" s="43"/>
      <c r="I4" s="4"/>
      <c r="J4" s="17"/>
      <c r="K4" s="18"/>
      <c r="L4" s="18"/>
      <c r="M4" s="18"/>
      <c r="N4" s="18"/>
      <c r="O4" s="18"/>
      <c r="P4" s="18"/>
      <c r="Q4" s="18"/>
      <c r="R4" s="18"/>
      <c r="S4" s="18"/>
      <c r="T4" s="18"/>
      <c r="U4" s="9"/>
      <c r="V4" s="53">
        <v>40</v>
      </c>
      <c r="W4" s="62"/>
      <c r="X4" s="53">
        <v>15</v>
      </c>
      <c r="Y4" s="62"/>
      <c r="Z4" s="24"/>
      <c r="AA4" s="53">
        <v>10</v>
      </c>
      <c r="AB4" s="62"/>
      <c r="AC4" s="53">
        <v>5</v>
      </c>
      <c r="AD4" s="62"/>
      <c r="AE4" s="22"/>
      <c r="AF4" s="22">
        <v>10</v>
      </c>
      <c r="AG4" s="22"/>
      <c r="AH4" s="22">
        <v>60</v>
      </c>
      <c r="AI4" s="22">
        <v>50</v>
      </c>
      <c r="AJ4" s="22">
        <v>40</v>
      </c>
      <c r="AK4" s="22">
        <v>30</v>
      </c>
      <c r="AL4" s="22"/>
      <c r="AM4" s="22">
        <v>20</v>
      </c>
      <c r="AN4" s="22">
        <v>10</v>
      </c>
      <c r="AO4" s="22">
        <v>5</v>
      </c>
      <c r="AP4" s="22"/>
      <c r="AQ4" s="22"/>
      <c r="AR4" s="53">
        <v>40</v>
      </c>
      <c r="AS4" s="62"/>
      <c r="AT4" s="53">
        <v>20</v>
      </c>
      <c r="AU4" s="62"/>
      <c r="AV4" s="53">
        <v>10</v>
      </c>
      <c r="AW4" s="62"/>
      <c r="AX4" s="23"/>
      <c r="AY4" s="53">
        <v>60</v>
      </c>
      <c r="AZ4" s="62"/>
      <c r="BA4" s="53">
        <v>30</v>
      </c>
      <c r="BB4" s="62"/>
      <c r="BC4" s="22"/>
      <c r="BD4" s="9"/>
      <c r="BE4" s="19"/>
      <c r="BF4" s="20"/>
      <c r="BG4" s="51"/>
    </row>
    <row r="5" spans="1:59" s="7" customFormat="1" ht="170.25" customHeight="1">
      <c r="A5" s="43"/>
      <c r="B5" s="43"/>
      <c r="C5" s="43"/>
      <c r="D5" s="43"/>
      <c r="E5" s="43"/>
      <c r="F5" s="43"/>
      <c r="G5" s="43"/>
      <c r="H5" s="43"/>
      <c r="I5" s="6"/>
      <c r="J5" s="58" t="s">
        <v>9</v>
      </c>
      <c r="K5" s="58" t="s">
        <v>10</v>
      </c>
      <c r="L5" s="58" t="s">
        <v>11</v>
      </c>
      <c r="M5" s="58" t="s">
        <v>12</v>
      </c>
      <c r="N5" s="58" t="s">
        <v>13</v>
      </c>
      <c r="O5" s="58" t="s">
        <v>14</v>
      </c>
      <c r="P5" s="58" t="s">
        <v>15</v>
      </c>
      <c r="Q5" s="58" t="s">
        <v>16</v>
      </c>
      <c r="R5" s="58" t="s">
        <v>17</v>
      </c>
      <c r="S5" s="50" t="s">
        <v>18</v>
      </c>
      <c r="T5" s="50" t="s">
        <v>41</v>
      </c>
      <c r="U5" s="10"/>
      <c r="V5" s="63" t="s">
        <v>35</v>
      </c>
      <c r="W5" s="64"/>
      <c r="X5" s="63" t="s">
        <v>36</v>
      </c>
      <c r="Y5" s="64"/>
      <c r="Z5" s="58" t="s">
        <v>37</v>
      </c>
      <c r="AA5" s="63" t="s">
        <v>39</v>
      </c>
      <c r="AB5" s="64"/>
      <c r="AC5" s="63" t="s">
        <v>38</v>
      </c>
      <c r="AD5" s="64"/>
      <c r="AE5" s="58" t="s">
        <v>40</v>
      </c>
      <c r="AF5" s="58" t="s">
        <v>62</v>
      </c>
      <c r="AG5" s="58" t="s">
        <v>61</v>
      </c>
      <c r="AH5" s="58" t="s">
        <v>57</v>
      </c>
      <c r="AI5" s="58" t="s">
        <v>58</v>
      </c>
      <c r="AJ5" s="58" t="s">
        <v>59</v>
      </c>
      <c r="AK5" s="58" t="s">
        <v>60</v>
      </c>
      <c r="AL5" s="58" t="s">
        <v>56</v>
      </c>
      <c r="AM5" s="58" t="s">
        <v>52</v>
      </c>
      <c r="AN5" s="58" t="s">
        <v>53</v>
      </c>
      <c r="AO5" s="58" t="s">
        <v>54</v>
      </c>
      <c r="AP5" s="58" t="s">
        <v>55</v>
      </c>
      <c r="AQ5" s="58" t="s">
        <v>51</v>
      </c>
      <c r="AR5" s="63" t="s">
        <v>46</v>
      </c>
      <c r="AS5" s="64"/>
      <c r="AT5" s="63" t="s">
        <v>47</v>
      </c>
      <c r="AU5" s="64"/>
      <c r="AV5" s="63" t="s">
        <v>48</v>
      </c>
      <c r="AW5" s="64"/>
      <c r="AX5" s="58" t="s">
        <v>49</v>
      </c>
      <c r="AY5" s="63" t="s">
        <v>77</v>
      </c>
      <c r="AZ5" s="64"/>
      <c r="BA5" s="63" t="s">
        <v>78</v>
      </c>
      <c r="BB5" s="64"/>
      <c r="BC5" s="58" t="s">
        <v>67</v>
      </c>
      <c r="BD5" s="16"/>
      <c r="BE5" s="50" t="s">
        <v>43</v>
      </c>
      <c r="BF5" s="50" t="s">
        <v>44</v>
      </c>
      <c r="BG5" s="51"/>
    </row>
    <row r="6" spans="1:59" s="7" customFormat="1" ht="16.5" customHeight="1">
      <c r="A6" s="44"/>
      <c r="B6" s="44"/>
      <c r="C6" s="44"/>
      <c r="D6" s="44"/>
      <c r="E6" s="44"/>
      <c r="F6" s="44"/>
      <c r="G6" s="44"/>
      <c r="H6" s="44"/>
      <c r="I6" s="6"/>
      <c r="J6" s="59"/>
      <c r="K6" s="59"/>
      <c r="L6" s="59"/>
      <c r="M6" s="59"/>
      <c r="N6" s="59"/>
      <c r="O6" s="59"/>
      <c r="P6" s="59"/>
      <c r="Q6" s="59"/>
      <c r="R6" s="59"/>
      <c r="S6" s="52"/>
      <c r="T6" s="52"/>
      <c r="U6" s="10"/>
      <c r="V6" s="31" t="s">
        <v>22</v>
      </c>
      <c r="W6" s="32" t="s">
        <v>24</v>
      </c>
      <c r="X6" s="31" t="s">
        <v>21</v>
      </c>
      <c r="Y6" s="32" t="s">
        <v>23</v>
      </c>
      <c r="Z6" s="59"/>
      <c r="AA6" s="31" t="s">
        <v>25</v>
      </c>
      <c r="AB6" s="32" t="s">
        <v>26</v>
      </c>
      <c r="AC6" s="31" t="s">
        <v>21</v>
      </c>
      <c r="AD6" s="32" t="s">
        <v>23</v>
      </c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31" t="s">
        <v>27</v>
      </c>
      <c r="AS6" s="32" t="s">
        <v>28</v>
      </c>
      <c r="AT6" s="31" t="s">
        <v>21</v>
      </c>
      <c r="AU6" s="32" t="s">
        <v>23</v>
      </c>
      <c r="AV6" s="31" t="s">
        <v>21</v>
      </c>
      <c r="AW6" s="32" t="s">
        <v>23</v>
      </c>
      <c r="AX6" s="59"/>
      <c r="AY6" s="31" t="s">
        <v>27</v>
      </c>
      <c r="AZ6" s="32" t="s">
        <v>28</v>
      </c>
      <c r="BA6" s="31" t="s">
        <v>21</v>
      </c>
      <c r="BB6" s="32" t="s">
        <v>23</v>
      </c>
      <c r="BC6" s="59"/>
      <c r="BD6" s="16"/>
      <c r="BE6" s="52"/>
      <c r="BF6" s="52"/>
      <c r="BG6" s="52"/>
    </row>
    <row r="7" spans="1:59">
      <c r="A7" s="27"/>
      <c r="B7" s="27"/>
      <c r="C7" s="27"/>
      <c r="D7" s="27"/>
      <c r="E7" s="27"/>
      <c r="F7" s="28">
        <v>37226</v>
      </c>
      <c r="G7" s="29">
        <f ca="1">DATEDIF(F7, TODAY(), "Y")</f>
        <v>18</v>
      </c>
      <c r="H7" s="28"/>
      <c r="I7" s="5"/>
      <c r="J7" s="28"/>
      <c r="K7" s="28"/>
      <c r="L7" s="28"/>
      <c r="M7" s="28"/>
      <c r="N7" s="28"/>
      <c r="O7" s="28"/>
      <c r="P7" s="28"/>
      <c r="Q7" s="28"/>
      <c r="R7" s="28"/>
      <c r="S7" s="25">
        <v>56</v>
      </c>
      <c r="T7" s="14">
        <f>S7*0.7</f>
        <v>39.199999999999996</v>
      </c>
      <c r="U7" s="11"/>
      <c r="V7" s="33" t="s">
        <v>29</v>
      </c>
      <c r="W7" s="34">
        <f>1/4</f>
        <v>0.25</v>
      </c>
      <c r="X7" s="33" t="s">
        <v>29</v>
      </c>
      <c r="Y7" s="34">
        <f>1/4</f>
        <v>0.25</v>
      </c>
      <c r="Z7" s="21">
        <f>W7*$V$4+Y7*$X$4</f>
        <v>13.75</v>
      </c>
      <c r="AA7" s="33"/>
      <c r="AB7" s="34"/>
      <c r="AC7" s="33" t="s">
        <v>75</v>
      </c>
      <c r="AD7" s="34">
        <f>1/3+1/3</f>
        <v>0.66666666666666663</v>
      </c>
      <c r="AE7" s="21">
        <f>AB7*$AA$4+AD7*$AC$4</f>
        <v>3.333333333333333</v>
      </c>
      <c r="AF7" s="30">
        <v>2</v>
      </c>
      <c r="AG7" s="12">
        <f>AF7*$AF$4</f>
        <v>20</v>
      </c>
      <c r="AH7" s="30">
        <v>1</v>
      </c>
      <c r="AI7" s="30">
        <v>0</v>
      </c>
      <c r="AJ7" s="30">
        <v>1</v>
      </c>
      <c r="AK7" s="30">
        <v>0</v>
      </c>
      <c r="AL7" s="12">
        <f>(AH7*$AH$4)+(AI7*$AI$4)+(AJ7*$AJ$4)+(AK7*$AK$4)</f>
        <v>100</v>
      </c>
      <c r="AM7" s="30">
        <v>1</v>
      </c>
      <c r="AN7" s="30">
        <v>0</v>
      </c>
      <c r="AO7" s="30">
        <v>1</v>
      </c>
      <c r="AP7" s="30">
        <v>0</v>
      </c>
      <c r="AQ7" s="12">
        <f>AM7*$AM$4+AN7*$AN$4+AO7*$AN$4+AP7*$AO$4</f>
        <v>30</v>
      </c>
      <c r="AR7" s="33" t="s">
        <v>31</v>
      </c>
      <c r="AS7" s="34">
        <f>1/2</f>
        <v>0.5</v>
      </c>
      <c r="AT7" s="33" t="s">
        <v>74</v>
      </c>
      <c r="AU7" s="34">
        <f>1/2+1/2</f>
        <v>1</v>
      </c>
      <c r="AV7" s="33" t="s">
        <v>30</v>
      </c>
      <c r="AW7" s="34">
        <f>1/1</f>
        <v>1</v>
      </c>
      <c r="AX7" s="12">
        <f>AS7*$AR$4+AU7*$AT$4+AW7*$AV$4</f>
        <v>50</v>
      </c>
      <c r="AY7" s="33" t="s">
        <v>29</v>
      </c>
      <c r="AZ7" s="34">
        <f>1/4</f>
        <v>0.25</v>
      </c>
      <c r="BA7" s="33" t="s">
        <v>76</v>
      </c>
      <c r="BB7" s="34">
        <f>1/5</f>
        <v>0.2</v>
      </c>
      <c r="BC7" s="12">
        <f>AZ7*$AY$4+BB7*$BA$4</f>
        <v>21</v>
      </c>
      <c r="BD7" s="5"/>
      <c r="BE7" s="13">
        <f>Z7+AE7+AG7+AL7+AQ7+AX7+BC7</f>
        <v>238.08333333333331</v>
      </c>
      <c r="BF7" s="2">
        <f>BE7*0.3</f>
        <v>71.424999999999997</v>
      </c>
      <c r="BG7" s="15">
        <f>T7+BF7</f>
        <v>110.625</v>
      </c>
    </row>
    <row r="8" spans="1:59">
      <c r="A8" s="27"/>
      <c r="B8" s="27"/>
      <c r="C8" s="27"/>
      <c r="D8" s="27"/>
      <c r="E8" s="27"/>
      <c r="F8" s="28">
        <v>36496</v>
      </c>
      <c r="G8" s="29">
        <f t="shared" ref="G8:G13" ca="1" si="0">DATEDIF(F8, TODAY(), "Y")</f>
        <v>20</v>
      </c>
      <c r="H8" s="28"/>
      <c r="I8" s="5"/>
      <c r="J8" s="28"/>
      <c r="K8" s="28"/>
      <c r="L8" s="28"/>
      <c r="M8" s="28"/>
      <c r="N8" s="28"/>
      <c r="O8" s="28"/>
      <c r="P8" s="28"/>
      <c r="Q8" s="28"/>
      <c r="R8" s="28"/>
      <c r="S8" s="26"/>
      <c r="T8" s="14">
        <f t="shared" ref="T8:T13" si="1">S8*0.7</f>
        <v>0</v>
      </c>
      <c r="U8" s="11"/>
      <c r="V8" s="33" t="s">
        <v>30</v>
      </c>
      <c r="W8" s="34">
        <f>1/1</f>
        <v>1</v>
      </c>
      <c r="X8" s="33" t="s">
        <v>31</v>
      </c>
      <c r="Y8" s="34">
        <f>1/2</f>
        <v>0.5</v>
      </c>
      <c r="Z8" s="21">
        <f t="shared" ref="Z8:Z13" si="2">W8*$V$4+Y8*$X$4</f>
        <v>47.5</v>
      </c>
      <c r="AA8" s="33" t="s">
        <v>30</v>
      </c>
      <c r="AB8" s="34">
        <f>1/1</f>
        <v>1</v>
      </c>
      <c r="AC8" s="33" t="s">
        <v>32</v>
      </c>
      <c r="AD8" s="34">
        <f>1/3</f>
        <v>0.33333333333333331</v>
      </c>
      <c r="AE8" s="21">
        <f t="shared" ref="AE8:AE13" si="3">AB8*$AA$4+AD8*$AC$4</f>
        <v>11.666666666666666</v>
      </c>
      <c r="AF8" s="30">
        <v>3</v>
      </c>
      <c r="AG8" s="12">
        <f t="shared" ref="AG8:AG13" si="4">AF8*$AF$4</f>
        <v>30</v>
      </c>
      <c r="AH8" s="30">
        <v>1</v>
      </c>
      <c r="AI8" s="30">
        <v>1</v>
      </c>
      <c r="AJ8" s="30">
        <v>1</v>
      </c>
      <c r="AK8" s="30">
        <v>1</v>
      </c>
      <c r="AL8" s="12">
        <f t="shared" ref="AL8:AL13" si="5">(AH8*$AH$4)+(AI8*$AI$4)+(AJ8*$AJ$4)+(AK8*$AK$4)</f>
        <v>180</v>
      </c>
      <c r="AM8" s="30"/>
      <c r="AN8" s="30"/>
      <c r="AO8" s="30"/>
      <c r="AP8" s="30"/>
      <c r="AQ8" s="12">
        <f t="shared" ref="AQ8:AQ13" si="6">AM8*$AM$4+AN8*$AN$4+AO8*$AN$4+AP8*$AO$4</f>
        <v>0</v>
      </c>
      <c r="AR8" s="33"/>
      <c r="AS8" s="34"/>
      <c r="AT8" s="33"/>
      <c r="AU8" s="34"/>
      <c r="AV8" s="33" t="s">
        <v>31</v>
      </c>
      <c r="AW8" s="34">
        <f>1/2</f>
        <v>0.5</v>
      </c>
      <c r="AX8" s="12">
        <f t="shared" ref="AX8:AX13" si="7">AS8*$AR$4+AU8*$AT$4+AW8*$AV$4</f>
        <v>5</v>
      </c>
      <c r="AY8" s="33"/>
      <c r="AZ8" s="34"/>
      <c r="BA8" s="33"/>
      <c r="BB8" s="34"/>
      <c r="BC8" s="12">
        <f t="shared" ref="BC8:BC13" si="8">AZ8*$AY$4+BB8*$BA$4</f>
        <v>0</v>
      </c>
      <c r="BD8" s="5"/>
      <c r="BE8" s="13">
        <f t="shared" ref="BE8:BE13" si="9">Z8+AE8+AG8+AL8+AQ8+AX8+BC8</f>
        <v>274.16666666666663</v>
      </c>
      <c r="BF8" s="2">
        <f t="shared" ref="BF8:BF13" si="10">BE8*0.3</f>
        <v>82.249999999999986</v>
      </c>
      <c r="BG8" s="15">
        <f t="shared" ref="BG8:BG13" si="11">T8+BF8</f>
        <v>82.249999999999986</v>
      </c>
    </row>
    <row r="9" spans="1:59">
      <c r="A9" s="27"/>
      <c r="B9" s="27"/>
      <c r="C9" s="27"/>
      <c r="D9" s="27"/>
      <c r="E9" s="27"/>
      <c r="F9" s="28">
        <v>36497</v>
      </c>
      <c r="G9" s="29">
        <f t="shared" ca="1" si="0"/>
        <v>20</v>
      </c>
      <c r="H9" s="28"/>
      <c r="I9" s="5"/>
      <c r="J9" s="28"/>
      <c r="K9" s="28"/>
      <c r="L9" s="28"/>
      <c r="M9" s="28"/>
      <c r="N9" s="28"/>
      <c r="O9" s="28"/>
      <c r="P9" s="28"/>
      <c r="Q9" s="28"/>
      <c r="R9" s="28"/>
      <c r="S9" s="26"/>
      <c r="T9" s="14">
        <f t="shared" si="1"/>
        <v>0</v>
      </c>
      <c r="U9" s="11"/>
      <c r="V9" s="33"/>
      <c r="W9" s="34"/>
      <c r="X9" s="33"/>
      <c r="Y9" s="34"/>
      <c r="Z9" s="21">
        <f t="shared" si="2"/>
        <v>0</v>
      </c>
      <c r="AA9" s="33"/>
      <c r="AB9" s="34"/>
      <c r="AC9" s="33"/>
      <c r="AD9" s="34"/>
      <c r="AE9" s="21">
        <f t="shared" si="3"/>
        <v>0</v>
      </c>
      <c r="AF9" s="30"/>
      <c r="AG9" s="12">
        <f>AF9*$AF$4</f>
        <v>0</v>
      </c>
      <c r="AH9" s="30"/>
      <c r="AI9" s="30"/>
      <c r="AJ9" s="30"/>
      <c r="AK9" s="30"/>
      <c r="AL9" s="12">
        <f t="shared" si="5"/>
        <v>0</v>
      </c>
      <c r="AM9" s="30"/>
      <c r="AN9" s="30"/>
      <c r="AO9" s="30"/>
      <c r="AP9" s="30"/>
      <c r="AQ9" s="12">
        <f t="shared" si="6"/>
        <v>0</v>
      </c>
      <c r="AR9" s="33"/>
      <c r="AS9" s="34"/>
      <c r="AT9" s="33"/>
      <c r="AU9" s="34"/>
      <c r="AV9" s="33"/>
      <c r="AW9" s="34"/>
      <c r="AX9" s="12">
        <f t="shared" si="7"/>
        <v>0</v>
      </c>
      <c r="AY9" s="33"/>
      <c r="AZ9" s="34"/>
      <c r="BA9" s="33"/>
      <c r="BB9" s="34"/>
      <c r="BC9" s="12">
        <f t="shared" si="8"/>
        <v>0</v>
      </c>
      <c r="BD9" s="5"/>
      <c r="BE9" s="13">
        <f t="shared" si="9"/>
        <v>0</v>
      </c>
      <c r="BF9" s="2">
        <f t="shared" si="10"/>
        <v>0</v>
      </c>
      <c r="BG9" s="15">
        <f t="shared" si="11"/>
        <v>0</v>
      </c>
    </row>
    <row r="10" spans="1:59">
      <c r="A10" s="27"/>
      <c r="B10" s="27"/>
      <c r="C10" s="27"/>
      <c r="D10" s="27"/>
      <c r="E10" s="27"/>
      <c r="F10" s="28">
        <v>36498</v>
      </c>
      <c r="G10" s="29">
        <f t="shared" ca="1" si="0"/>
        <v>20</v>
      </c>
      <c r="H10" s="28"/>
      <c r="I10" s="5"/>
      <c r="J10" s="28"/>
      <c r="K10" s="28"/>
      <c r="L10" s="28"/>
      <c r="M10" s="28"/>
      <c r="N10" s="28"/>
      <c r="O10" s="28"/>
      <c r="P10" s="28"/>
      <c r="Q10" s="28"/>
      <c r="R10" s="28"/>
      <c r="S10" s="26"/>
      <c r="T10" s="14">
        <f t="shared" si="1"/>
        <v>0</v>
      </c>
      <c r="U10" s="11"/>
      <c r="V10" s="33"/>
      <c r="W10" s="34"/>
      <c r="X10" s="33"/>
      <c r="Y10" s="34"/>
      <c r="Z10" s="21">
        <f t="shared" si="2"/>
        <v>0</v>
      </c>
      <c r="AA10" s="33"/>
      <c r="AB10" s="34"/>
      <c r="AC10" s="33"/>
      <c r="AD10" s="34"/>
      <c r="AE10" s="21">
        <f t="shared" si="3"/>
        <v>0</v>
      </c>
      <c r="AF10" s="30"/>
      <c r="AG10" s="12">
        <f t="shared" si="4"/>
        <v>0</v>
      </c>
      <c r="AH10" s="30"/>
      <c r="AI10" s="30"/>
      <c r="AJ10" s="30"/>
      <c r="AK10" s="30"/>
      <c r="AL10" s="12">
        <f t="shared" si="5"/>
        <v>0</v>
      </c>
      <c r="AM10" s="30"/>
      <c r="AN10" s="30"/>
      <c r="AO10" s="30"/>
      <c r="AP10" s="30"/>
      <c r="AQ10" s="12">
        <f t="shared" si="6"/>
        <v>0</v>
      </c>
      <c r="AR10" s="33"/>
      <c r="AS10" s="34"/>
      <c r="AT10" s="33"/>
      <c r="AU10" s="34"/>
      <c r="AV10" s="33"/>
      <c r="AW10" s="34"/>
      <c r="AX10" s="12">
        <f t="shared" si="7"/>
        <v>0</v>
      </c>
      <c r="AY10" s="33"/>
      <c r="AZ10" s="34"/>
      <c r="BA10" s="33"/>
      <c r="BB10" s="34"/>
      <c r="BC10" s="12">
        <f t="shared" si="8"/>
        <v>0</v>
      </c>
      <c r="BD10" s="5"/>
      <c r="BE10" s="13">
        <f t="shared" si="9"/>
        <v>0</v>
      </c>
      <c r="BF10" s="2">
        <f t="shared" si="10"/>
        <v>0</v>
      </c>
      <c r="BG10" s="15">
        <f t="shared" si="11"/>
        <v>0</v>
      </c>
    </row>
    <row r="11" spans="1:59">
      <c r="A11" s="27"/>
      <c r="B11" s="27"/>
      <c r="C11" s="27"/>
      <c r="D11" s="27"/>
      <c r="E11" s="27"/>
      <c r="F11" s="28">
        <v>36499</v>
      </c>
      <c r="G11" s="29">
        <f t="shared" ca="1" si="0"/>
        <v>20</v>
      </c>
      <c r="H11" s="28"/>
      <c r="I11" s="5"/>
      <c r="J11" s="28"/>
      <c r="K11" s="28"/>
      <c r="L11" s="28"/>
      <c r="M11" s="28"/>
      <c r="N11" s="28"/>
      <c r="O11" s="28"/>
      <c r="P11" s="28"/>
      <c r="Q11" s="28"/>
      <c r="R11" s="28"/>
      <c r="S11" s="26"/>
      <c r="T11" s="14">
        <f t="shared" si="1"/>
        <v>0</v>
      </c>
      <c r="U11" s="11"/>
      <c r="V11" s="33"/>
      <c r="W11" s="34"/>
      <c r="X11" s="33"/>
      <c r="Y11" s="34"/>
      <c r="Z11" s="21">
        <f t="shared" si="2"/>
        <v>0</v>
      </c>
      <c r="AA11" s="33"/>
      <c r="AB11" s="34"/>
      <c r="AC11" s="33"/>
      <c r="AD11" s="34"/>
      <c r="AE11" s="21">
        <f t="shared" si="3"/>
        <v>0</v>
      </c>
      <c r="AF11" s="30"/>
      <c r="AG11" s="12">
        <f t="shared" si="4"/>
        <v>0</v>
      </c>
      <c r="AH11" s="30"/>
      <c r="AI11" s="30"/>
      <c r="AJ11" s="30"/>
      <c r="AK11" s="30"/>
      <c r="AL11" s="12">
        <f t="shared" si="5"/>
        <v>0</v>
      </c>
      <c r="AM11" s="30"/>
      <c r="AN11" s="30"/>
      <c r="AO11" s="30"/>
      <c r="AP11" s="30"/>
      <c r="AQ11" s="12">
        <f t="shared" si="6"/>
        <v>0</v>
      </c>
      <c r="AR11" s="33"/>
      <c r="AS11" s="34"/>
      <c r="AT11" s="33"/>
      <c r="AU11" s="34"/>
      <c r="AV11" s="33"/>
      <c r="AW11" s="34"/>
      <c r="AX11" s="12">
        <f t="shared" si="7"/>
        <v>0</v>
      </c>
      <c r="AY11" s="33"/>
      <c r="AZ11" s="34"/>
      <c r="BA11" s="33"/>
      <c r="BB11" s="34"/>
      <c r="BC11" s="12">
        <f t="shared" si="8"/>
        <v>0</v>
      </c>
      <c r="BD11" s="5"/>
      <c r="BE11" s="13">
        <f t="shared" si="9"/>
        <v>0</v>
      </c>
      <c r="BF11" s="2">
        <f t="shared" si="10"/>
        <v>0</v>
      </c>
      <c r="BG11" s="15">
        <f t="shared" si="11"/>
        <v>0</v>
      </c>
    </row>
    <row r="12" spans="1:59">
      <c r="A12" s="27"/>
      <c r="B12" s="27"/>
      <c r="C12" s="27"/>
      <c r="D12" s="27"/>
      <c r="E12" s="27"/>
      <c r="F12" s="28">
        <v>36500</v>
      </c>
      <c r="G12" s="29">
        <f t="shared" ca="1" si="0"/>
        <v>20</v>
      </c>
      <c r="H12" s="28"/>
      <c r="I12" s="5"/>
      <c r="J12" s="28"/>
      <c r="K12" s="28"/>
      <c r="L12" s="28"/>
      <c r="M12" s="28"/>
      <c r="N12" s="28"/>
      <c r="O12" s="28"/>
      <c r="P12" s="28"/>
      <c r="Q12" s="28"/>
      <c r="R12" s="28"/>
      <c r="S12" s="26"/>
      <c r="T12" s="14">
        <f t="shared" si="1"/>
        <v>0</v>
      </c>
      <c r="U12" s="11"/>
      <c r="V12" s="33"/>
      <c r="W12" s="34"/>
      <c r="X12" s="33"/>
      <c r="Y12" s="34"/>
      <c r="Z12" s="21">
        <f t="shared" si="2"/>
        <v>0</v>
      </c>
      <c r="AA12" s="33"/>
      <c r="AB12" s="34"/>
      <c r="AC12" s="33"/>
      <c r="AD12" s="34"/>
      <c r="AE12" s="21">
        <f t="shared" si="3"/>
        <v>0</v>
      </c>
      <c r="AF12" s="30"/>
      <c r="AG12" s="12">
        <f t="shared" si="4"/>
        <v>0</v>
      </c>
      <c r="AH12" s="30"/>
      <c r="AI12" s="30"/>
      <c r="AJ12" s="30"/>
      <c r="AK12" s="30"/>
      <c r="AL12" s="12">
        <f t="shared" si="5"/>
        <v>0</v>
      </c>
      <c r="AM12" s="30"/>
      <c r="AN12" s="30"/>
      <c r="AO12" s="30"/>
      <c r="AP12" s="30"/>
      <c r="AQ12" s="12">
        <f t="shared" si="6"/>
        <v>0</v>
      </c>
      <c r="AR12" s="33"/>
      <c r="AS12" s="34"/>
      <c r="AT12" s="33"/>
      <c r="AU12" s="34"/>
      <c r="AV12" s="33"/>
      <c r="AW12" s="34"/>
      <c r="AX12" s="12">
        <f t="shared" si="7"/>
        <v>0</v>
      </c>
      <c r="AY12" s="33"/>
      <c r="AZ12" s="34"/>
      <c r="BA12" s="33"/>
      <c r="BB12" s="34"/>
      <c r="BC12" s="12">
        <f t="shared" si="8"/>
        <v>0</v>
      </c>
      <c r="BD12" s="5"/>
      <c r="BE12" s="13">
        <f t="shared" si="9"/>
        <v>0</v>
      </c>
      <c r="BF12" s="2">
        <f t="shared" si="10"/>
        <v>0</v>
      </c>
      <c r="BG12" s="15">
        <f t="shared" si="11"/>
        <v>0</v>
      </c>
    </row>
    <row r="13" spans="1:59">
      <c r="A13" s="27"/>
      <c r="B13" s="27"/>
      <c r="C13" s="27"/>
      <c r="D13" s="27"/>
      <c r="E13" s="27"/>
      <c r="F13" s="28">
        <v>36501</v>
      </c>
      <c r="G13" s="29">
        <f t="shared" ca="1" si="0"/>
        <v>20</v>
      </c>
      <c r="H13" s="28"/>
      <c r="I13" s="5"/>
      <c r="J13" s="28"/>
      <c r="K13" s="28"/>
      <c r="L13" s="28"/>
      <c r="M13" s="28"/>
      <c r="N13" s="28"/>
      <c r="O13" s="28"/>
      <c r="P13" s="28"/>
      <c r="Q13" s="28"/>
      <c r="R13" s="28"/>
      <c r="S13" s="26"/>
      <c r="T13" s="14">
        <f t="shared" si="1"/>
        <v>0</v>
      </c>
      <c r="U13" s="11"/>
      <c r="V13" s="33"/>
      <c r="W13" s="34"/>
      <c r="X13" s="33"/>
      <c r="Y13" s="34"/>
      <c r="Z13" s="21">
        <f t="shared" si="2"/>
        <v>0</v>
      </c>
      <c r="AA13" s="33"/>
      <c r="AB13" s="34"/>
      <c r="AC13" s="33"/>
      <c r="AD13" s="34"/>
      <c r="AE13" s="21">
        <f t="shared" si="3"/>
        <v>0</v>
      </c>
      <c r="AF13" s="30"/>
      <c r="AG13" s="12">
        <f t="shared" si="4"/>
        <v>0</v>
      </c>
      <c r="AH13" s="30"/>
      <c r="AI13" s="30"/>
      <c r="AJ13" s="30"/>
      <c r="AK13" s="30"/>
      <c r="AL13" s="12">
        <f t="shared" si="5"/>
        <v>0</v>
      </c>
      <c r="AM13" s="30"/>
      <c r="AN13" s="30"/>
      <c r="AO13" s="30"/>
      <c r="AP13" s="30"/>
      <c r="AQ13" s="12">
        <f t="shared" si="6"/>
        <v>0</v>
      </c>
      <c r="AR13" s="33"/>
      <c r="AS13" s="34"/>
      <c r="AT13" s="33"/>
      <c r="AU13" s="34"/>
      <c r="AV13" s="33"/>
      <c r="AW13" s="34"/>
      <c r="AX13" s="12">
        <f t="shared" si="7"/>
        <v>0</v>
      </c>
      <c r="AY13" s="33"/>
      <c r="AZ13" s="34"/>
      <c r="BA13" s="33"/>
      <c r="BB13" s="34"/>
      <c r="BC13" s="12">
        <f t="shared" si="8"/>
        <v>0</v>
      </c>
      <c r="BD13" s="5"/>
      <c r="BE13" s="13">
        <f t="shared" si="9"/>
        <v>0</v>
      </c>
      <c r="BF13" s="2">
        <f t="shared" si="10"/>
        <v>0</v>
      </c>
      <c r="BG13" s="15">
        <f t="shared" si="11"/>
        <v>0</v>
      </c>
    </row>
    <row r="16" spans="1:59" ht="20.25">
      <c r="B16" s="35" t="s">
        <v>68</v>
      </c>
    </row>
    <row r="17" spans="2:3">
      <c r="B17" s="36"/>
    </row>
    <row r="18" spans="2:3" ht="20.25">
      <c r="B18" s="35" t="s">
        <v>71</v>
      </c>
    </row>
    <row r="19" spans="2:3" ht="20.25">
      <c r="B19" s="35" t="s">
        <v>69</v>
      </c>
    </row>
    <row r="20" spans="2:3" ht="20.25">
      <c r="B20" s="35"/>
    </row>
    <row r="21" spans="2:3" ht="20.25">
      <c r="B21" s="35" t="s">
        <v>72</v>
      </c>
    </row>
    <row r="22" spans="2:3">
      <c r="B22" s="31" t="s">
        <v>22</v>
      </c>
      <c r="C22" s="32" t="s">
        <v>24</v>
      </c>
    </row>
    <row r="23" spans="2:3">
      <c r="B23" s="33" t="s">
        <v>70</v>
      </c>
      <c r="C23" s="37" t="s">
        <v>73</v>
      </c>
    </row>
  </sheetData>
  <sheetProtection password="CE28" sheet="1" objects="1" scenarios="1" selectLockedCells="1"/>
  <mergeCells count="68">
    <mergeCell ref="J2:T2"/>
    <mergeCell ref="V2:BF2"/>
    <mergeCell ref="J3:T3"/>
    <mergeCell ref="V3:Z3"/>
    <mergeCell ref="AA3:AE3"/>
    <mergeCell ref="AH3:AL3"/>
    <mergeCell ref="AM3:AQ3"/>
    <mergeCell ref="AR3:AX3"/>
    <mergeCell ref="AY3:BC3"/>
    <mergeCell ref="BE3:BF3"/>
    <mergeCell ref="AX5:AX6"/>
    <mergeCell ref="AQ5:AQ6"/>
    <mergeCell ref="AF3:AG3"/>
    <mergeCell ref="V4:W4"/>
    <mergeCell ref="V5:W5"/>
    <mergeCell ref="X4:Y4"/>
    <mergeCell ref="X5:Y5"/>
    <mergeCell ref="AA5:AB5"/>
    <mergeCell ref="AC5:AD5"/>
    <mergeCell ref="AA4:AB4"/>
    <mergeCell ref="AC4:AD4"/>
    <mergeCell ref="AR5:AS5"/>
    <mergeCell ref="AT5:AU5"/>
    <mergeCell ref="AV5:AW5"/>
    <mergeCell ref="AO5:AO6"/>
    <mergeCell ref="AN5:AN6"/>
    <mergeCell ref="AM5:AM6"/>
    <mergeCell ref="AL5:AL6"/>
    <mergeCell ref="AV4:AW4"/>
    <mergeCell ref="AR4:AS4"/>
    <mergeCell ref="AT4:AU4"/>
    <mergeCell ref="AF5:AF6"/>
    <mergeCell ref="AE5:AE6"/>
    <mergeCell ref="BE5:BE6"/>
    <mergeCell ref="BF5:BF6"/>
    <mergeCell ref="BG2:BG6"/>
    <mergeCell ref="BC5:BC6"/>
    <mergeCell ref="AY4:AZ4"/>
    <mergeCell ref="BA4:BB4"/>
    <mergeCell ref="AY5:AZ5"/>
    <mergeCell ref="BA5:BB5"/>
    <mergeCell ref="AK5:AK6"/>
    <mergeCell ref="AJ5:AJ6"/>
    <mergeCell ref="AI5:AI6"/>
    <mergeCell ref="AH5:AH6"/>
    <mergeCell ref="AG5:AG6"/>
    <mergeCell ref="AP5:AP6"/>
    <mergeCell ref="Z5:Z6"/>
    <mergeCell ref="T5:T6"/>
    <mergeCell ref="S5:S6"/>
    <mergeCell ref="R5:R6"/>
    <mergeCell ref="Q5:Q6"/>
    <mergeCell ref="P5:P6"/>
    <mergeCell ref="O5:O6"/>
    <mergeCell ref="N5:N6"/>
    <mergeCell ref="M5:M6"/>
    <mergeCell ref="L5:L6"/>
    <mergeCell ref="K5:K6"/>
    <mergeCell ref="J5:J6"/>
    <mergeCell ref="H3:H6"/>
    <mergeCell ref="G3:G6"/>
    <mergeCell ref="F3:F6"/>
    <mergeCell ref="E3:E6"/>
    <mergeCell ref="D3:D6"/>
    <mergeCell ref="C3:C6"/>
    <mergeCell ref="B3:B6"/>
    <mergeCell ref="A2:A6"/>
    <mergeCell ref="B2:H2"/>
  </mergeCells>
  <phoneticPr fontId="5"/>
  <pageMargins left="3.937007874015748E-2" right="3.937007874015748E-2" top="0.15748031496062992" bottom="0.19685039370078741" header="0.11811023622047244" footer="0.11811023622047244"/>
  <pageSetup paperSize="9" scale="26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G23"/>
  <sheetViews>
    <sheetView zoomScale="68" zoomScaleNormal="68" zoomScaleSheetLayoutView="69" workbookViewId="0">
      <selection activeCell="B16" sqref="B16"/>
    </sheetView>
  </sheetViews>
  <sheetFormatPr defaultColWidth="9.140625" defaultRowHeight="14.25" outlineLevelRow="1"/>
  <cols>
    <col min="1" max="1" width="4.42578125" style="1" customWidth="1"/>
    <col min="2" max="3" width="13.5703125" style="1" customWidth="1"/>
    <col min="4" max="4" width="15.5703125" style="1" customWidth="1"/>
    <col min="5" max="5" width="13.5703125" style="1" customWidth="1"/>
    <col min="6" max="6" width="16.140625" style="1" customWidth="1"/>
    <col min="7" max="8" width="13.5703125" style="1" customWidth="1"/>
    <col min="9" max="9" width="1.42578125" style="1" customWidth="1"/>
    <col min="10" max="16" width="9.42578125" style="1" customWidth="1"/>
    <col min="17" max="17" width="7.5703125" style="1" customWidth="1"/>
    <col min="18" max="20" width="9.42578125" style="1" customWidth="1"/>
    <col min="21" max="21" width="1.42578125" style="1" customWidth="1"/>
    <col min="22" max="22" width="12.42578125" style="1" customWidth="1"/>
    <col min="23" max="23" width="12.5703125" style="1" customWidth="1"/>
    <col min="24" max="24" width="11.42578125" style="1" customWidth="1"/>
    <col min="25" max="25" width="12.140625" style="1" customWidth="1"/>
    <col min="26" max="26" width="8.85546875" style="1" customWidth="1"/>
    <col min="27" max="27" width="8.5703125" style="1" customWidth="1"/>
    <col min="28" max="28" width="13.140625" style="1" customWidth="1"/>
    <col min="29" max="29" width="11" style="1" customWidth="1"/>
    <col min="30" max="30" width="12.28515625" style="1" customWidth="1"/>
    <col min="31" max="31" width="8.42578125" style="1" customWidth="1"/>
    <col min="32" max="33" width="13" style="1" customWidth="1"/>
    <col min="34" max="35" width="6.42578125" style="1" bestFit="1" customWidth="1"/>
    <col min="36" max="36" width="7" style="1" customWidth="1"/>
    <col min="37" max="37" width="8.28515625" style="1" customWidth="1"/>
    <col min="38" max="38" width="7.85546875" style="1" customWidth="1"/>
    <col min="39" max="40" width="9.42578125" style="1" bestFit="1" customWidth="1"/>
    <col min="41" max="41" width="9.42578125" style="1" customWidth="1"/>
    <col min="42" max="42" width="9.85546875" style="1" customWidth="1"/>
    <col min="43" max="43" width="6.42578125" style="1" bestFit="1" customWidth="1"/>
    <col min="44" max="44" width="9.42578125" style="1" bestFit="1" customWidth="1"/>
    <col min="45" max="45" width="11.42578125" style="1" customWidth="1"/>
    <col min="46" max="46" width="8.85546875" style="1" customWidth="1"/>
    <col min="47" max="47" width="12.42578125" style="1" customWidth="1"/>
    <col min="48" max="48" width="8.85546875" style="1" customWidth="1"/>
    <col min="49" max="49" width="12.28515625" style="1" customWidth="1"/>
    <col min="50" max="50" width="9.7109375" style="1" customWidth="1"/>
    <col min="51" max="51" width="8.85546875" style="1" customWidth="1"/>
    <col min="52" max="52" width="11.140625" style="1" customWidth="1"/>
    <col min="53" max="53" width="10.5703125" style="1" customWidth="1"/>
    <col min="54" max="54" width="11.28515625" style="1" customWidth="1"/>
    <col min="55" max="55" width="8.140625" style="1" customWidth="1"/>
    <col min="56" max="56" width="1.42578125" style="1" customWidth="1"/>
    <col min="57" max="57" width="8" style="1" customWidth="1"/>
    <col min="58" max="58" width="9.42578125" style="1" bestFit="1" customWidth="1"/>
    <col min="59" max="59" width="9.42578125" style="1" customWidth="1"/>
    <col min="60" max="16384" width="9.140625" style="1"/>
  </cols>
  <sheetData>
    <row r="1" spans="1:59">
      <c r="A1" s="1" t="s">
        <v>82</v>
      </c>
    </row>
    <row r="2" spans="1:59" ht="43.5" customHeight="1">
      <c r="A2" s="42" t="s">
        <v>0</v>
      </c>
      <c r="B2" s="45" t="s">
        <v>3</v>
      </c>
      <c r="C2" s="46"/>
      <c r="D2" s="46"/>
      <c r="E2" s="46"/>
      <c r="F2" s="46"/>
      <c r="G2" s="46"/>
      <c r="H2" s="46"/>
      <c r="I2" s="3"/>
      <c r="J2" s="47" t="s">
        <v>7</v>
      </c>
      <c r="K2" s="48"/>
      <c r="L2" s="48"/>
      <c r="M2" s="48"/>
      <c r="N2" s="48"/>
      <c r="O2" s="48"/>
      <c r="P2" s="48"/>
      <c r="Q2" s="48"/>
      <c r="R2" s="48"/>
      <c r="S2" s="48"/>
      <c r="T2" s="48"/>
      <c r="U2" s="8"/>
      <c r="V2" s="47" t="s">
        <v>8</v>
      </c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9"/>
      <c r="BG2" s="50" t="s">
        <v>45</v>
      </c>
    </row>
    <row r="3" spans="1:59" ht="125.45" customHeight="1">
      <c r="A3" s="43"/>
      <c r="B3" s="42" t="s">
        <v>1</v>
      </c>
      <c r="C3" s="42" t="s">
        <v>5</v>
      </c>
      <c r="D3" s="42" t="s">
        <v>4</v>
      </c>
      <c r="E3" s="42" t="s">
        <v>33</v>
      </c>
      <c r="F3" s="42" t="s">
        <v>34</v>
      </c>
      <c r="G3" s="42" t="s">
        <v>2</v>
      </c>
      <c r="H3" s="42" t="s">
        <v>6</v>
      </c>
      <c r="I3" s="4"/>
      <c r="J3" s="53"/>
      <c r="K3" s="54"/>
      <c r="L3" s="54"/>
      <c r="M3" s="54"/>
      <c r="N3" s="54"/>
      <c r="O3" s="54"/>
      <c r="P3" s="54"/>
      <c r="Q3" s="54"/>
      <c r="R3" s="54"/>
      <c r="S3" s="54"/>
      <c r="T3" s="54"/>
      <c r="U3" s="9"/>
      <c r="V3" s="55" t="s">
        <v>20</v>
      </c>
      <c r="W3" s="56"/>
      <c r="X3" s="56"/>
      <c r="Y3" s="56"/>
      <c r="Z3" s="56"/>
      <c r="AA3" s="55" t="s">
        <v>19</v>
      </c>
      <c r="AB3" s="56"/>
      <c r="AC3" s="56"/>
      <c r="AD3" s="56"/>
      <c r="AE3" s="57"/>
      <c r="AF3" s="55" t="s">
        <v>63</v>
      </c>
      <c r="AG3" s="57"/>
      <c r="AH3" s="55" t="s">
        <v>64</v>
      </c>
      <c r="AI3" s="56"/>
      <c r="AJ3" s="56"/>
      <c r="AK3" s="56"/>
      <c r="AL3" s="57"/>
      <c r="AM3" s="55" t="s">
        <v>50</v>
      </c>
      <c r="AN3" s="56"/>
      <c r="AO3" s="56"/>
      <c r="AP3" s="56"/>
      <c r="AQ3" s="57"/>
      <c r="AR3" s="55" t="s">
        <v>65</v>
      </c>
      <c r="AS3" s="56"/>
      <c r="AT3" s="56"/>
      <c r="AU3" s="56"/>
      <c r="AV3" s="56"/>
      <c r="AW3" s="56"/>
      <c r="AX3" s="57"/>
      <c r="AY3" s="55" t="s">
        <v>66</v>
      </c>
      <c r="AZ3" s="56"/>
      <c r="BA3" s="56"/>
      <c r="BB3" s="56"/>
      <c r="BC3" s="57"/>
      <c r="BD3" s="9"/>
      <c r="BE3" s="60" t="s">
        <v>42</v>
      </c>
      <c r="BF3" s="61"/>
      <c r="BG3" s="51"/>
    </row>
    <row r="4" spans="1:59" ht="27.6" customHeight="1" outlineLevel="1">
      <c r="A4" s="43"/>
      <c r="B4" s="43"/>
      <c r="C4" s="43"/>
      <c r="D4" s="43"/>
      <c r="E4" s="43"/>
      <c r="F4" s="43"/>
      <c r="G4" s="43"/>
      <c r="H4" s="43"/>
      <c r="I4" s="4"/>
      <c r="J4" s="38"/>
      <c r="K4" s="39"/>
      <c r="L4" s="39"/>
      <c r="M4" s="39"/>
      <c r="N4" s="39"/>
      <c r="O4" s="39"/>
      <c r="P4" s="39"/>
      <c r="Q4" s="39"/>
      <c r="R4" s="39"/>
      <c r="S4" s="39"/>
      <c r="T4" s="39"/>
      <c r="U4" s="9"/>
      <c r="V4" s="53">
        <v>40</v>
      </c>
      <c r="W4" s="62"/>
      <c r="X4" s="53">
        <v>15</v>
      </c>
      <c r="Y4" s="62"/>
      <c r="Z4" s="24"/>
      <c r="AA4" s="53">
        <v>10</v>
      </c>
      <c r="AB4" s="62"/>
      <c r="AC4" s="53">
        <v>5</v>
      </c>
      <c r="AD4" s="62"/>
      <c r="AE4" s="22"/>
      <c r="AF4" s="22">
        <v>10</v>
      </c>
      <c r="AG4" s="22"/>
      <c r="AH4" s="22">
        <v>60</v>
      </c>
      <c r="AI4" s="22">
        <v>50</v>
      </c>
      <c r="AJ4" s="22">
        <v>40</v>
      </c>
      <c r="AK4" s="22">
        <v>30</v>
      </c>
      <c r="AL4" s="22"/>
      <c r="AM4" s="22">
        <v>20</v>
      </c>
      <c r="AN4" s="22">
        <v>10</v>
      </c>
      <c r="AO4" s="22">
        <v>5</v>
      </c>
      <c r="AP4" s="22"/>
      <c r="AQ4" s="22"/>
      <c r="AR4" s="53">
        <v>40</v>
      </c>
      <c r="AS4" s="62"/>
      <c r="AT4" s="53">
        <v>20</v>
      </c>
      <c r="AU4" s="62"/>
      <c r="AV4" s="53">
        <v>10</v>
      </c>
      <c r="AW4" s="62"/>
      <c r="AX4" s="23"/>
      <c r="AY4" s="53">
        <v>60</v>
      </c>
      <c r="AZ4" s="62"/>
      <c r="BA4" s="53">
        <v>30</v>
      </c>
      <c r="BB4" s="62"/>
      <c r="BC4" s="22"/>
      <c r="BD4" s="9"/>
      <c r="BE4" s="40"/>
      <c r="BF4" s="41"/>
      <c r="BG4" s="51"/>
    </row>
    <row r="5" spans="1:59" s="7" customFormat="1" ht="170.25" customHeight="1">
      <c r="A5" s="43"/>
      <c r="B5" s="43"/>
      <c r="C5" s="43"/>
      <c r="D5" s="43"/>
      <c r="E5" s="43"/>
      <c r="F5" s="43"/>
      <c r="G5" s="43"/>
      <c r="H5" s="43"/>
      <c r="I5" s="6"/>
      <c r="J5" s="58" t="s">
        <v>9</v>
      </c>
      <c r="K5" s="58" t="s">
        <v>10</v>
      </c>
      <c r="L5" s="58" t="s">
        <v>11</v>
      </c>
      <c r="M5" s="58" t="s">
        <v>12</v>
      </c>
      <c r="N5" s="58" t="s">
        <v>13</v>
      </c>
      <c r="O5" s="58" t="s">
        <v>14</v>
      </c>
      <c r="P5" s="58" t="s">
        <v>15</v>
      </c>
      <c r="Q5" s="58" t="s">
        <v>16</v>
      </c>
      <c r="R5" s="58" t="s">
        <v>17</v>
      </c>
      <c r="S5" s="50" t="s">
        <v>18</v>
      </c>
      <c r="T5" s="50" t="s">
        <v>41</v>
      </c>
      <c r="U5" s="10"/>
      <c r="V5" s="63" t="s">
        <v>35</v>
      </c>
      <c r="W5" s="64"/>
      <c r="X5" s="63" t="s">
        <v>36</v>
      </c>
      <c r="Y5" s="64"/>
      <c r="Z5" s="58" t="s">
        <v>37</v>
      </c>
      <c r="AA5" s="63" t="s">
        <v>39</v>
      </c>
      <c r="AB5" s="64"/>
      <c r="AC5" s="63" t="s">
        <v>38</v>
      </c>
      <c r="AD5" s="64"/>
      <c r="AE5" s="58" t="s">
        <v>40</v>
      </c>
      <c r="AF5" s="58" t="s">
        <v>62</v>
      </c>
      <c r="AG5" s="58" t="s">
        <v>61</v>
      </c>
      <c r="AH5" s="58" t="s">
        <v>57</v>
      </c>
      <c r="AI5" s="58" t="s">
        <v>58</v>
      </c>
      <c r="AJ5" s="58" t="s">
        <v>59</v>
      </c>
      <c r="AK5" s="58" t="s">
        <v>60</v>
      </c>
      <c r="AL5" s="58" t="s">
        <v>56</v>
      </c>
      <c r="AM5" s="58" t="s">
        <v>52</v>
      </c>
      <c r="AN5" s="58" t="s">
        <v>53</v>
      </c>
      <c r="AO5" s="58" t="s">
        <v>54</v>
      </c>
      <c r="AP5" s="58" t="s">
        <v>55</v>
      </c>
      <c r="AQ5" s="58" t="s">
        <v>51</v>
      </c>
      <c r="AR5" s="63" t="s">
        <v>46</v>
      </c>
      <c r="AS5" s="64"/>
      <c r="AT5" s="63" t="s">
        <v>47</v>
      </c>
      <c r="AU5" s="64"/>
      <c r="AV5" s="63" t="s">
        <v>48</v>
      </c>
      <c r="AW5" s="64"/>
      <c r="AX5" s="58" t="s">
        <v>49</v>
      </c>
      <c r="AY5" s="63" t="s">
        <v>77</v>
      </c>
      <c r="AZ5" s="64"/>
      <c r="BA5" s="63" t="s">
        <v>78</v>
      </c>
      <c r="BB5" s="64"/>
      <c r="BC5" s="58" t="s">
        <v>67</v>
      </c>
      <c r="BD5" s="16"/>
      <c r="BE5" s="50" t="s">
        <v>43</v>
      </c>
      <c r="BF5" s="50" t="s">
        <v>44</v>
      </c>
      <c r="BG5" s="51"/>
    </row>
    <row r="6" spans="1:59" s="7" customFormat="1" ht="16.5" customHeight="1">
      <c r="A6" s="44"/>
      <c r="B6" s="44"/>
      <c r="C6" s="44"/>
      <c r="D6" s="44"/>
      <c r="E6" s="44"/>
      <c r="F6" s="44"/>
      <c r="G6" s="44"/>
      <c r="H6" s="44"/>
      <c r="I6" s="6"/>
      <c r="J6" s="59"/>
      <c r="K6" s="59"/>
      <c r="L6" s="59"/>
      <c r="M6" s="59"/>
      <c r="N6" s="59"/>
      <c r="O6" s="59"/>
      <c r="P6" s="59"/>
      <c r="Q6" s="59"/>
      <c r="R6" s="59"/>
      <c r="S6" s="52"/>
      <c r="T6" s="52"/>
      <c r="U6" s="10"/>
      <c r="V6" s="31" t="s">
        <v>22</v>
      </c>
      <c r="W6" s="32" t="s">
        <v>24</v>
      </c>
      <c r="X6" s="31" t="s">
        <v>21</v>
      </c>
      <c r="Y6" s="32" t="s">
        <v>23</v>
      </c>
      <c r="Z6" s="59"/>
      <c r="AA6" s="31" t="s">
        <v>25</v>
      </c>
      <c r="AB6" s="32" t="s">
        <v>26</v>
      </c>
      <c r="AC6" s="31" t="s">
        <v>21</v>
      </c>
      <c r="AD6" s="32" t="s">
        <v>23</v>
      </c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31" t="s">
        <v>27</v>
      </c>
      <c r="AS6" s="32" t="s">
        <v>28</v>
      </c>
      <c r="AT6" s="31" t="s">
        <v>21</v>
      </c>
      <c r="AU6" s="32" t="s">
        <v>23</v>
      </c>
      <c r="AV6" s="31" t="s">
        <v>21</v>
      </c>
      <c r="AW6" s="32" t="s">
        <v>23</v>
      </c>
      <c r="AX6" s="59"/>
      <c r="AY6" s="31" t="s">
        <v>27</v>
      </c>
      <c r="AZ6" s="32" t="s">
        <v>28</v>
      </c>
      <c r="BA6" s="31" t="s">
        <v>21</v>
      </c>
      <c r="BB6" s="32" t="s">
        <v>23</v>
      </c>
      <c r="BC6" s="59"/>
      <c r="BD6" s="16"/>
      <c r="BE6" s="52"/>
      <c r="BF6" s="52"/>
      <c r="BG6" s="52"/>
    </row>
    <row r="7" spans="1:59">
      <c r="A7" s="27"/>
      <c r="B7" s="27"/>
      <c r="C7" s="27"/>
      <c r="D7" s="27"/>
      <c r="E7" s="27"/>
      <c r="F7" s="28">
        <v>37226</v>
      </c>
      <c r="G7" s="29">
        <f ca="1">DATEDIF(F7, TODAY(), "Y")</f>
        <v>18</v>
      </c>
      <c r="H7" s="28"/>
      <c r="I7" s="5"/>
      <c r="J7" s="28"/>
      <c r="K7" s="28"/>
      <c r="L7" s="28"/>
      <c r="M7" s="28"/>
      <c r="N7" s="28"/>
      <c r="O7" s="28"/>
      <c r="P7" s="28"/>
      <c r="Q7" s="28"/>
      <c r="R7" s="28"/>
      <c r="S7" s="25">
        <v>56</v>
      </c>
      <c r="T7" s="14">
        <f>S7*0.6</f>
        <v>33.6</v>
      </c>
      <c r="U7" s="11"/>
      <c r="V7" s="33" t="s">
        <v>29</v>
      </c>
      <c r="W7" s="34">
        <f>1/4</f>
        <v>0.25</v>
      </c>
      <c r="X7" s="33" t="s">
        <v>29</v>
      </c>
      <c r="Y7" s="34">
        <f>1/4</f>
        <v>0.25</v>
      </c>
      <c r="Z7" s="21">
        <f>W7*$V$4+Y7*$X$4</f>
        <v>13.75</v>
      </c>
      <c r="AA7" s="33"/>
      <c r="AB7" s="34"/>
      <c r="AC7" s="33" t="s">
        <v>75</v>
      </c>
      <c r="AD7" s="34">
        <f>1/3+1/3</f>
        <v>0.66666666666666663</v>
      </c>
      <c r="AE7" s="21">
        <f>AB7*$AA$4+AD7*$AC$4</f>
        <v>3.333333333333333</v>
      </c>
      <c r="AF7" s="30">
        <v>2</v>
      </c>
      <c r="AG7" s="12">
        <f>AF7*$AF$4</f>
        <v>20</v>
      </c>
      <c r="AH7" s="30">
        <v>1</v>
      </c>
      <c r="AI7" s="30">
        <v>0</v>
      </c>
      <c r="AJ7" s="30">
        <v>1</v>
      </c>
      <c r="AK7" s="30">
        <v>0</v>
      </c>
      <c r="AL7" s="12">
        <f>(AH7*$AH$4)+(AI7*$AI$4)+(AJ7*$AJ$4)+(AK7*$AK$4)</f>
        <v>100</v>
      </c>
      <c r="AM7" s="30">
        <v>1</v>
      </c>
      <c r="AN7" s="30">
        <v>0</v>
      </c>
      <c r="AO7" s="30">
        <v>1</v>
      </c>
      <c r="AP7" s="30">
        <v>0</v>
      </c>
      <c r="AQ7" s="12">
        <f>AM7*$AM$4+AN7*$AN$4+AO7*$AN$4+AP7*$AO$4</f>
        <v>30</v>
      </c>
      <c r="AR7" s="33" t="s">
        <v>31</v>
      </c>
      <c r="AS7" s="34">
        <f>1/2</f>
        <v>0.5</v>
      </c>
      <c r="AT7" s="33" t="s">
        <v>74</v>
      </c>
      <c r="AU7" s="34">
        <f>1/2+1/2</f>
        <v>1</v>
      </c>
      <c r="AV7" s="33" t="s">
        <v>30</v>
      </c>
      <c r="AW7" s="34">
        <f>1/1</f>
        <v>1</v>
      </c>
      <c r="AX7" s="12">
        <f>AS7*$AR$4+AU7*$AT$4+AW7*$AV$4</f>
        <v>50</v>
      </c>
      <c r="AY7" s="33" t="s">
        <v>29</v>
      </c>
      <c r="AZ7" s="34">
        <f>1/4</f>
        <v>0.25</v>
      </c>
      <c r="BA7" s="33" t="s">
        <v>76</v>
      </c>
      <c r="BB7" s="34">
        <f>1/5</f>
        <v>0.2</v>
      </c>
      <c r="BC7" s="12">
        <f>AZ7*$AY$4+BB7*$BA$4</f>
        <v>21</v>
      </c>
      <c r="BD7" s="5"/>
      <c r="BE7" s="13">
        <f>Z7+AE7+AG7+AL7+AQ7+AX7+BC7</f>
        <v>238.08333333333331</v>
      </c>
      <c r="BF7" s="2">
        <f>BE7*0.4</f>
        <v>95.233333333333334</v>
      </c>
      <c r="BG7" s="15">
        <f>T7+BF7</f>
        <v>128.83333333333334</v>
      </c>
    </row>
    <row r="8" spans="1:59">
      <c r="A8" s="27"/>
      <c r="B8" s="27"/>
      <c r="C8" s="27"/>
      <c r="D8" s="27"/>
      <c r="E8" s="27"/>
      <c r="F8" s="28">
        <v>36496</v>
      </c>
      <c r="G8" s="29">
        <f t="shared" ref="G8:G13" ca="1" si="0">DATEDIF(F8, TODAY(), "Y")</f>
        <v>20</v>
      </c>
      <c r="H8" s="28"/>
      <c r="I8" s="5"/>
      <c r="J8" s="28"/>
      <c r="K8" s="28"/>
      <c r="L8" s="28"/>
      <c r="M8" s="28"/>
      <c r="N8" s="28"/>
      <c r="O8" s="28"/>
      <c r="P8" s="28"/>
      <c r="Q8" s="28"/>
      <c r="R8" s="28"/>
      <c r="S8" s="26"/>
      <c r="T8" s="14">
        <f t="shared" ref="T8:T13" si="1">S8*0.6</f>
        <v>0</v>
      </c>
      <c r="U8" s="11"/>
      <c r="V8" s="33" t="s">
        <v>30</v>
      </c>
      <c r="W8" s="34">
        <f>1/1</f>
        <v>1</v>
      </c>
      <c r="X8" s="33" t="s">
        <v>31</v>
      </c>
      <c r="Y8" s="34">
        <f>1/2</f>
        <v>0.5</v>
      </c>
      <c r="Z8" s="21">
        <f t="shared" ref="Z8:Z13" si="2">W8*$V$4+Y8*$X$4</f>
        <v>47.5</v>
      </c>
      <c r="AA8" s="33" t="s">
        <v>30</v>
      </c>
      <c r="AB8" s="34">
        <f>1/1</f>
        <v>1</v>
      </c>
      <c r="AC8" s="33" t="s">
        <v>32</v>
      </c>
      <c r="AD8" s="34">
        <f>1/3</f>
        <v>0.33333333333333331</v>
      </c>
      <c r="AE8" s="21">
        <f t="shared" ref="AE8:AE13" si="3">AB8*$AA$4+AD8*$AC$4</f>
        <v>11.666666666666666</v>
      </c>
      <c r="AF8" s="30">
        <v>3</v>
      </c>
      <c r="AG8" s="12">
        <f t="shared" ref="AG8:AG13" si="4">AF8*$AF$4</f>
        <v>30</v>
      </c>
      <c r="AH8" s="30">
        <v>1</v>
      </c>
      <c r="AI8" s="30">
        <v>1</v>
      </c>
      <c r="AJ8" s="30">
        <v>1</v>
      </c>
      <c r="AK8" s="30">
        <v>1</v>
      </c>
      <c r="AL8" s="12">
        <f t="shared" ref="AL8:AL13" si="5">(AH8*$AH$4)+(AI8*$AI$4)+(AJ8*$AJ$4)+(AK8*$AK$4)</f>
        <v>180</v>
      </c>
      <c r="AM8" s="30"/>
      <c r="AN8" s="30"/>
      <c r="AO8" s="30"/>
      <c r="AP8" s="30"/>
      <c r="AQ8" s="12">
        <f t="shared" ref="AQ8:AQ13" si="6">AM8*$AM$4+AN8*$AN$4+AO8*$AN$4+AP8*$AO$4</f>
        <v>0</v>
      </c>
      <c r="AR8" s="33"/>
      <c r="AS8" s="34"/>
      <c r="AT8" s="33"/>
      <c r="AU8" s="34"/>
      <c r="AV8" s="33" t="s">
        <v>31</v>
      </c>
      <c r="AW8" s="34">
        <f>1/2</f>
        <v>0.5</v>
      </c>
      <c r="AX8" s="12">
        <f t="shared" ref="AX8:AX13" si="7">AS8*$AR$4+AU8*$AT$4+AW8*$AV$4</f>
        <v>5</v>
      </c>
      <c r="AY8" s="33"/>
      <c r="AZ8" s="34"/>
      <c r="BA8" s="33"/>
      <c r="BB8" s="34"/>
      <c r="BC8" s="12">
        <f t="shared" ref="BC8:BC13" si="8">AZ8*$AY$4+BB8*$BA$4</f>
        <v>0</v>
      </c>
      <c r="BD8" s="5"/>
      <c r="BE8" s="13">
        <f t="shared" ref="BE8:BE13" si="9">Z8+AE8+AG8+AL8+AQ8+AX8+BC8</f>
        <v>274.16666666666663</v>
      </c>
      <c r="BF8" s="2">
        <f t="shared" ref="BF8:BF13" si="10">BE8*0.4</f>
        <v>109.66666666666666</v>
      </c>
      <c r="BG8" s="15">
        <f t="shared" ref="BG8:BG13" si="11">T8+BF8</f>
        <v>109.66666666666666</v>
      </c>
    </row>
    <row r="9" spans="1:59">
      <c r="A9" s="27"/>
      <c r="B9" s="27"/>
      <c r="C9" s="27"/>
      <c r="D9" s="27"/>
      <c r="E9" s="27"/>
      <c r="F9" s="28">
        <v>36497</v>
      </c>
      <c r="G9" s="29">
        <f t="shared" ca="1" si="0"/>
        <v>20</v>
      </c>
      <c r="H9" s="28"/>
      <c r="I9" s="5"/>
      <c r="J9" s="28"/>
      <c r="K9" s="28"/>
      <c r="L9" s="28"/>
      <c r="M9" s="28"/>
      <c r="N9" s="28"/>
      <c r="O9" s="28"/>
      <c r="P9" s="28"/>
      <c r="Q9" s="28"/>
      <c r="R9" s="28"/>
      <c r="S9" s="26"/>
      <c r="T9" s="14">
        <f t="shared" si="1"/>
        <v>0</v>
      </c>
      <c r="U9" s="11"/>
      <c r="V9" s="33"/>
      <c r="W9" s="34"/>
      <c r="X9" s="33"/>
      <c r="Y9" s="34"/>
      <c r="Z9" s="21">
        <f t="shared" si="2"/>
        <v>0</v>
      </c>
      <c r="AA9" s="33"/>
      <c r="AB9" s="34"/>
      <c r="AC9" s="33"/>
      <c r="AD9" s="34"/>
      <c r="AE9" s="21">
        <f t="shared" si="3"/>
        <v>0</v>
      </c>
      <c r="AF9" s="30"/>
      <c r="AG9" s="12">
        <f>AF9*$AF$4</f>
        <v>0</v>
      </c>
      <c r="AH9" s="30"/>
      <c r="AI9" s="30"/>
      <c r="AJ9" s="30"/>
      <c r="AK9" s="30"/>
      <c r="AL9" s="12">
        <f t="shared" si="5"/>
        <v>0</v>
      </c>
      <c r="AM9" s="30"/>
      <c r="AN9" s="30"/>
      <c r="AO9" s="30"/>
      <c r="AP9" s="30"/>
      <c r="AQ9" s="12">
        <f t="shared" si="6"/>
        <v>0</v>
      </c>
      <c r="AR9" s="33"/>
      <c r="AS9" s="34"/>
      <c r="AT9" s="33"/>
      <c r="AU9" s="34"/>
      <c r="AV9" s="33"/>
      <c r="AW9" s="34"/>
      <c r="AX9" s="12">
        <f t="shared" si="7"/>
        <v>0</v>
      </c>
      <c r="AY9" s="33"/>
      <c r="AZ9" s="34"/>
      <c r="BA9" s="33"/>
      <c r="BB9" s="34"/>
      <c r="BC9" s="12">
        <f t="shared" si="8"/>
        <v>0</v>
      </c>
      <c r="BD9" s="5"/>
      <c r="BE9" s="13">
        <f t="shared" si="9"/>
        <v>0</v>
      </c>
      <c r="BF9" s="2">
        <f t="shared" si="10"/>
        <v>0</v>
      </c>
      <c r="BG9" s="15">
        <f t="shared" si="11"/>
        <v>0</v>
      </c>
    </row>
    <row r="10" spans="1:59">
      <c r="A10" s="27"/>
      <c r="B10" s="27"/>
      <c r="C10" s="27"/>
      <c r="D10" s="27"/>
      <c r="E10" s="27"/>
      <c r="F10" s="28">
        <v>36498</v>
      </c>
      <c r="G10" s="29">
        <f t="shared" ca="1" si="0"/>
        <v>20</v>
      </c>
      <c r="H10" s="28"/>
      <c r="I10" s="5"/>
      <c r="J10" s="28"/>
      <c r="K10" s="28"/>
      <c r="L10" s="28"/>
      <c r="M10" s="28"/>
      <c r="N10" s="28"/>
      <c r="O10" s="28"/>
      <c r="P10" s="28"/>
      <c r="Q10" s="28"/>
      <c r="R10" s="28"/>
      <c r="S10" s="26"/>
      <c r="T10" s="14">
        <f t="shared" si="1"/>
        <v>0</v>
      </c>
      <c r="U10" s="11"/>
      <c r="V10" s="33"/>
      <c r="W10" s="34"/>
      <c r="X10" s="33"/>
      <c r="Y10" s="34"/>
      <c r="Z10" s="21">
        <f t="shared" si="2"/>
        <v>0</v>
      </c>
      <c r="AA10" s="33"/>
      <c r="AB10" s="34"/>
      <c r="AC10" s="33"/>
      <c r="AD10" s="34"/>
      <c r="AE10" s="21">
        <f t="shared" si="3"/>
        <v>0</v>
      </c>
      <c r="AF10" s="30"/>
      <c r="AG10" s="12">
        <f t="shared" si="4"/>
        <v>0</v>
      </c>
      <c r="AH10" s="30"/>
      <c r="AI10" s="30"/>
      <c r="AJ10" s="30"/>
      <c r="AK10" s="30"/>
      <c r="AL10" s="12">
        <f t="shared" si="5"/>
        <v>0</v>
      </c>
      <c r="AM10" s="30"/>
      <c r="AN10" s="30"/>
      <c r="AO10" s="30"/>
      <c r="AP10" s="30"/>
      <c r="AQ10" s="12">
        <f t="shared" si="6"/>
        <v>0</v>
      </c>
      <c r="AR10" s="33"/>
      <c r="AS10" s="34"/>
      <c r="AT10" s="33"/>
      <c r="AU10" s="34"/>
      <c r="AV10" s="33"/>
      <c r="AW10" s="34"/>
      <c r="AX10" s="12">
        <f t="shared" si="7"/>
        <v>0</v>
      </c>
      <c r="AY10" s="33"/>
      <c r="AZ10" s="34"/>
      <c r="BA10" s="33"/>
      <c r="BB10" s="34"/>
      <c r="BC10" s="12">
        <f t="shared" si="8"/>
        <v>0</v>
      </c>
      <c r="BD10" s="5"/>
      <c r="BE10" s="13">
        <f t="shared" si="9"/>
        <v>0</v>
      </c>
      <c r="BF10" s="2">
        <f t="shared" si="10"/>
        <v>0</v>
      </c>
      <c r="BG10" s="15">
        <f t="shared" si="11"/>
        <v>0</v>
      </c>
    </row>
    <row r="11" spans="1:59">
      <c r="A11" s="27"/>
      <c r="B11" s="27"/>
      <c r="C11" s="27"/>
      <c r="D11" s="27"/>
      <c r="E11" s="27"/>
      <c r="F11" s="28">
        <v>36499</v>
      </c>
      <c r="G11" s="29">
        <f t="shared" ca="1" si="0"/>
        <v>20</v>
      </c>
      <c r="H11" s="28"/>
      <c r="I11" s="5"/>
      <c r="J11" s="28"/>
      <c r="K11" s="28"/>
      <c r="L11" s="28"/>
      <c r="M11" s="28"/>
      <c r="N11" s="28"/>
      <c r="O11" s="28"/>
      <c r="P11" s="28"/>
      <c r="Q11" s="28"/>
      <c r="R11" s="28"/>
      <c r="S11" s="26"/>
      <c r="T11" s="14">
        <f t="shared" si="1"/>
        <v>0</v>
      </c>
      <c r="U11" s="11"/>
      <c r="V11" s="33"/>
      <c r="W11" s="34"/>
      <c r="X11" s="33"/>
      <c r="Y11" s="34"/>
      <c r="Z11" s="21">
        <f t="shared" si="2"/>
        <v>0</v>
      </c>
      <c r="AA11" s="33"/>
      <c r="AB11" s="34"/>
      <c r="AC11" s="33"/>
      <c r="AD11" s="34"/>
      <c r="AE11" s="21">
        <f t="shared" si="3"/>
        <v>0</v>
      </c>
      <c r="AF11" s="30"/>
      <c r="AG11" s="12">
        <f t="shared" si="4"/>
        <v>0</v>
      </c>
      <c r="AH11" s="30"/>
      <c r="AI11" s="30"/>
      <c r="AJ11" s="30"/>
      <c r="AK11" s="30"/>
      <c r="AL11" s="12">
        <f t="shared" si="5"/>
        <v>0</v>
      </c>
      <c r="AM11" s="30"/>
      <c r="AN11" s="30"/>
      <c r="AO11" s="30"/>
      <c r="AP11" s="30"/>
      <c r="AQ11" s="12">
        <f t="shared" si="6"/>
        <v>0</v>
      </c>
      <c r="AR11" s="33"/>
      <c r="AS11" s="34"/>
      <c r="AT11" s="33"/>
      <c r="AU11" s="34"/>
      <c r="AV11" s="33"/>
      <c r="AW11" s="34"/>
      <c r="AX11" s="12">
        <f t="shared" si="7"/>
        <v>0</v>
      </c>
      <c r="AY11" s="33"/>
      <c r="AZ11" s="34"/>
      <c r="BA11" s="33"/>
      <c r="BB11" s="34"/>
      <c r="BC11" s="12">
        <f t="shared" si="8"/>
        <v>0</v>
      </c>
      <c r="BD11" s="5"/>
      <c r="BE11" s="13">
        <f t="shared" si="9"/>
        <v>0</v>
      </c>
      <c r="BF11" s="2">
        <f t="shared" si="10"/>
        <v>0</v>
      </c>
      <c r="BG11" s="15">
        <f t="shared" si="11"/>
        <v>0</v>
      </c>
    </row>
    <row r="12" spans="1:59">
      <c r="A12" s="27"/>
      <c r="B12" s="27"/>
      <c r="C12" s="27"/>
      <c r="D12" s="27"/>
      <c r="E12" s="27"/>
      <c r="F12" s="28">
        <v>36500</v>
      </c>
      <c r="G12" s="29">
        <f t="shared" ca="1" si="0"/>
        <v>20</v>
      </c>
      <c r="H12" s="28"/>
      <c r="I12" s="5"/>
      <c r="J12" s="28"/>
      <c r="K12" s="28"/>
      <c r="L12" s="28"/>
      <c r="M12" s="28"/>
      <c r="N12" s="28"/>
      <c r="O12" s="28"/>
      <c r="P12" s="28"/>
      <c r="Q12" s="28"/>
      <c r="R12" s="28"/>
      <c r="S12" s="26"/>
      <c r="T12" s="14">
        <f t="shared" si="1"/>
        <v>0</v>
      </c>
      <c r="U12" s="11"/>
      <c r="V12" s="33"/>
      <c r="W12" s="34"/>
      <c r="X12" s="33"/>
      <c r="Y12" s="34"/>
      <c r="Z12" s="21">
        <f t="shared" si="2"/>
        <v>0</v>
      </c>
      <c r="AA12" s="33"/>
      <c r="AB12" s="34"/>
      <c r="AC12" s="33"/>
      <c r="AD12" s="34"/>
      <c r="AE12" s="21">
        <f t="shared" si="3"/>
        <v>0</v>
      </c>
      <c r="AF12" s="30"/>
      <c r="AG12" s="12">
        <f t="shared" si="4"/>
        <v>0</v>
      </c>
      <c r="AH12" s="30"/>
      <c r="AI12" s="30"/>
      <c r="AJ12" s="30"/>
      <c r="AK12" s="30"/>
      <c r="AL12" s="12">
        <f t="shared" si="5"/>
        <v>0</v>
      </c>
      <c r="AM12" s="30"/>
      <c r="AN12" s="30"/>
      <c r="AO12" s="30"/>
      <c r="AP12" s="30"/>
      <c r="AQ12" s="12">
        <f t="shared" si="6"/>
        <v>0</v>
      </c>
      <c r="AR12" s="33"/>
      <c r="AS12" s="34"/>
      <c r="AT12" s="33"/>
      <c r="AU12" s="34"/>
      <c r="AV12" s="33"/>
      <c r="AW12" s="34"/>
      <c r="AX12" s="12">
        <f t="shared" si="7"/>
        <v>0</v>
      </c>
      <c r="AY12" s="33"/>
      <c r="AZ12" s="34"/>
      <c r="BA12" s="33"/>
      <c r="BB12" s="34"/>
      <c r="BC12" s="12">
        <f t="shared" si="8"/>
        <v>0</v>
      </c>
      <c r="BD12" s="5"/>
      <c r="BE12" s="13">
        <f t="shared" si="9"/>
        <v>0</v>
      </c>
      <c r="BF12" s="2">
        <f t="shared" si="10"/>
        <v>0</v>
      </c>
      <c r="BG12" s="15">
        <f t="shared" si="11"/>
        <v>0</v>
      </c>
    </row>
    <row r="13" spans="1:59">
      <c r="A13" s="27"/>
      <c r="B13" s="27"/>
      <c r="C13" s="27"/>
      <c r="D13" s="27"/>
      <c r="E13" s="27"/>
      <c r="F13" s="28">
        <v>36501</v>
      </c>
      <c r="G13" s="29">
        <f t="shared" ca="1" si="0"/>
        <v>20</v>
      </c>
      <c r="H13" s="28"/>
      <c r="I13" s="5"/>
      <c r="J13" s="28"/>
      <c r="K13" s="28"/>
      <c r="L13" s="28"/>
      <c r="M13" s="28"/>
      <c r="N13" s="28"/>
      <c r="O13" s="28"/>
      <c r="P13" s="28"/>
      <c r="Q13" s="28"/>
      <c r="R13" s="28"/>
      <c r="S13" s="26"/>
      <c r="T13" s="14">
        <f t="shared" si="1"/>
        <v>0</v>
      </c>
      <c r="U13" s="11"/>
      <c r="V13" s="33"/>
      <c r="W13" s="34"/>
      <c r="X13" s="33"/>
      <c r="Y13" s="34"/>
      <c r="Z13" s="21">
        <f t="shared" si="2"/>
        <v>0</v>
      </c>
      <c r="AA13" s="33"/>
      <c r="AB13" s="34"/>
      <c r="AC13" s="33"/>
      <c r="AD13" s="34"/>
      <c r="AE13" s="21">
        <f t="shared" si="3"/>
        <v>0</v>
      </c>
      <c r="AF13" s="30"/>
      <c r="AG13" s="12">
        <f t="shared" si="4"/>
        <v>0</v>
      </c>
      <c r="AH13" s="30"/>
      <c r="AI13" s="30"/>
      <c r="AJ13" s="30"/>
      <c r="AK13" s="30"/>
      <c r="AL13" s="12">
        <f t="shared" si="5"/>
        <v>0</v>
      </c>
      <c r="AM13" s="30"/>
      <c r="AN13" s="30"/>
      <c r="AO13" s="30"/>
      <c r="AP13" s="30"/>
      <c r="AQ13" s="12">
        <f t="shared" si="6"/>
        <v>0</v>
      </c>
      <c r="AR13" s="33"/>
      <c r="AS13" s="34"/>
      <c r="AT13" s="33"/>
      <c r="AU13" s="34"/>
      <c r="AV13" s="33"/>
      <c r="AW13" s="34"/>
      <c r="AX13" s="12">
        <f t="shared" si="7"/>
        <v>0</v>
      </c>
      <c r="AY13" s="33"/>
      <c r="AZ13" s="34"/>
      <c r="BA13" s="33"/>
      <c r="BB13" s="34"/>
      <c r="BC13" s="12">
        <f t="shared" si="8"/>
        <v>0</v>
      </c>
      <c r="BD13" s="5"/>
      <c r="BE13" s="13">
        <f t="shared" si="9"/>
        <v>0</v>
      </c>
      <c r="BF13" s="2">
        <f t="shared" si="10"/>
        <v>0</v>
      </c>
      <c r="BG13" s="15">
        <f t="shared" si="11"/>
        <v>0</v>
      </c>
    </row>
    <row r="16" spans="1:59" ht="20.25">
      <c r="B16" s="35" t="s">
        <v>68</v>
      </c>
    </row>
    <row r="17" spans="2:3">
      <c r="B17" s="36"/>
    </row>
    <row r="18" spans="2:3" ht="20.25">
      <c r="B18" s="35" t="s">
        <v>71</v>
      </c>
    </row>
    <row r="19" spans="2:3" ht="20.25">
      <c r="B19" s="35" t="s">
        <v>69</v>
      </c>
    </row>
    <row r="20" spans="2:3" ht="20.25">
      <c r="B20" s="35"/>
    </row>
    <row r="21" spans="2:3" ht="20.25">
      <c r="B21" s="35" t="s">
        <v>72</v>
      </c>
    </row>
    <row r="22" spans="2:3">
      <c r="B22" s="31" t="s">
        <v>22</v>
      </c>
      <c r="C22" s="32" t="s">
        <v>24</v>
      </c>
    </row>
    <row r="23" spans="2:3">
      <c r="B23" s="33" t="s">
        <v>70</v>
      </c>
      <c r="C23" s="37" t="s">
        <v>73</v>
      </c>
    </row>
  </sheetData>
  <sheetProtection password="CE28" sheet="1" objects="1" scenarios="1" selectLockedCells="1"/>
  <mergeCells count="68">
    <mergeCell ref="BA5:BB5"/>
    <mergeCell ref="BC5:BC6"/>
    <mergeCell ref="BE5:BE6"/>
    <mergeCell ref="BF5:BF6"/>
    <mergeCell ref="AQ5:AQ6"/>
    <mergeCell ref="AR5:AS5"/>
    <mergeCell ref="AT5:AU5"/>
    <mergeCell ref="AV5:AW5"/>
    <mergeCell ref="AX5:AX6"/>
    <mergeCell ref="AY5:AZ5"/>
    <mergeCell ref="AK5:AK6"/>
    <mergeCell ref="AL5:AL6"/>
    <mergeCell ref="AM5:AM6"/>
    <mergeCell ref="AN5:AN6"/>
    <mergeCell ref="AO5:AO6"/>
    <mergeCell ref="J5:J6"/>
    <mergeCell ref="K5:K6"/>
    <mergeCell ref="L5:L6"/>
    <mergeCell ref="M5:M6"/>
    <mergeCell ref="N5:N6"/>
    <mergeCell ref="O5:O6"/>
    <mergeCell ref="AH3:AL3"/>
    <mergeCell ref="AM3:AQ3"/>
    <mergeCell ref="AR3:AX3"/>
    <mergeCell ref="AY3:BC3"/>
    <mergeCell ref="AC5:AD5"/>
    <mergeCell ref="AT4:AU4"/>
    <mergeCell ref="AV4:AW4"/>
    <mergeCell ref="AY4:AZ4"/>
    <mergeCell ref="BA4:BB4"/>
    <mergeCell ref="T5:T6"/>
    <mergeCell ref="V5:W5"/>
    <mergeCell ref="X5:Y5"/>
    <mergeCell ref="Z5:Z6"/>
    <mergeCell ref="AA5:AB5"/>
    <mergeCell ref="AP5:AP6"/>
    <mergeCell ref="Q5:Q6"/>
    <mergeCell ref="R5:R6"/>
    <mergeCell ref="S5:S6"/>
    <mergeCell ref="BE3:BF3"/>
    <mergeCell ref="V4:W4"/>
    <mergeCell ref="X4:Y4"/>
    <mergeCell ref="AA4:AB4"/>
    <mergeCell ref="AC4:AD4"/>
    <mergeCell ref="AR4:AS4"/>
    <mergeCell ref="AF3:AG3"/>
    <mergeCell ref="AE5:AE6"/>
    <mergeCell ref="AF5:AF6"/>
    <mergeCell ref="AG5:AG6"/>
    <mergeCell ref="AH5:AH6"/>
    <mergeCell ref="AI5:AI6"/>
    <mergeCell ref="AJ5:AJ6"/>
    <mergeCell ref="A2:A6"/>
    <mergeCell ref="B2:H2"/>
    <mergeCell ref="J2:T2"/>
    <mergeCell ref="V2:BF2"/>
    <mergeCell ref="BG2:BG6"/>
    <mergeCell ref="B3:B6"/>
    <mergeCell ref="C3:C6"/>
    <mergeCell ref="D3:D6"/>
    <mergeCell ref="E3:E6"/>
    <mergeCell ref="F3:F6"/>
    <mergeCell ref="G3:G6"/>
    <mergeCell ref="H3:H6"/>
    <mergeCell ref="J3:T3"/>
    <mergeCell ref="V3:Z3"/>
    <mergeCell ref="AA3:AE3"/>
    <mergeCell ref="P5:P6"/>
  </mergeCells>
  <pageMargins left="3.937007874015748E-2" right="3.937007874015748E-2" top="0.15748031496062992" bottom="0.19685039370078741" header="0.11811023622047244" footer="0.11811023622047244"/>
  <pageSetup paperSize="9" scale="26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G23"/>
  <sheetViews>
    <sheetView zoomScale="68" zoomScaleNormal="68" zoomScaleSheetLayoutView="69" workbookViewId="0">
      <selection activeCell="B16" sqref="B16"/>
    </sheetView>
  </sheetViews>
  <sheetFormatPr defaultColWidth="9.140625" defaultRowHeight="14.25" outlineLevelRow="1"/>
  <cols>
    <col min="1" max="1" width="4.42578125" style="1" customWidth="1"/>
    <col min="2" max="3" width="13.5703125" style="1" customWidth="1"/>
    <col min="4" max="4" width="15.5703125" style="1" customWidth="1"/>
    <col min="5" max="5" width="13.5703125" style="1" customWidth="1"/>
    <col min="6" max="6" width="16.140625" style="1" customWidth="1"/>
    <col min="7" max="8" width="13.5703125" style="1" customWidth="1"/>
    <col min="9" max="9" width="1.42578125" style="1" customWidth="1"/>
    <col min="10" max="16" width="9.42578125" style="1" customWidth="1"/>
    <col min="17" max="17" width="7.5703125" style="1" customWidth="1"/>
    <col min="18" max="20" width="9.42578125" style="1" customWidth="1"/>
    <col min="21" max="21" width="1.42578125" style="1" customWidth="1"/>
    <col min="22" max="22" width="12.42578125" style="1" customWidth="1"/>
    <col min="23" max="23" width="12.5703125" style="1" customWidth="1"/>
    <col min="24" max="24" width="11.42578125" style="1" customWidth="1"/>
    <col min="25" max="25" width="12.140625" style="1" customWidth="1"/>
    <col min="26" max="26" width="8.85546875" style="1" customWidth="1"/>
    <col min="27" max="27" width="8.5703125" style="1" customWidth="1"/>
    <col min="28" max="28" width="13.140625" style="1" customWidth="1"/>
    <col min="29" max="29" width="11" style="1" customWidth="1"/>
    <col min="30" max="30" width="12.28515625" style="1" customWidth="1"/>
    <col min="31" max="31" width="8.42578125" style="1" customWidth="1"/>
    <col min="32" max="33" width="13" style="1" customWidth="1"/>
    <col min="34" max="35" width="6.42578125" style="1" bestFit="1" customWidth="1"/>
    <col min="36" max="36" width="7" style="1" customWidth="1"/>
    <col min="37" max="37" width="8.28515625" style="1" customWidth="1"/>
    <col min="38" max="38" width="7.85546875" style="1" customWidth="1"/>
    <col min="39" max="40" width="9.42578125" style="1" bestFit="1" customWidth="1"/>
    <col min="41" max="41" width="9.42578125" style="1" customWidth="1"/>
    <col min="42" max="42" width="9.85546875" style="1" customWidth="1"/>
    <col min="43" max="43" width="6.42578125" style="1" bestFit="1" customWidth="1"/>
    <col min="44" max="44" width="9.42578125" style="1" bestFit="1" customWidth="1"/>
    <col min="45" max="45" width="11.42578125" style="1" customWidth="1"/>
    <col min="46" max="46" width="8.85546875" style="1" customWidth="1"/>
    <col min="47" max="47" width="12.42578125" style="1" customWidth="1"/>
    <col min="48" max="48" width="8.85546875" style="1" customWidth="1"/>
    <col min="49" max="49" width="12.28515625" style="1" customWidth="1"/>
    <col min="50" max="50" width="9.7109375" style="1" customWidth="1"/>
    <col min="51" max="51" width="8.85546875" style="1" customWidth="1"/>
    <col min="52" max="52" width="11.140625" style="1" customWidth="1"/>
    <col min="53" max="53" width="10.5703125" style="1" customWidth="1"/>
    <col min="54" max="54" width="11.28515625" style="1" customWidth="1"/>
    <col min="55" max="55" width="8.140625" style="1" customWidth="1"/>
    <col min="56" max="56" width="1.42578125" style="1" customWidth="1"/>
    <col min="57" max="57" width="8" style="1" customWidth="1"/>
    <col min="58" max="58" width="9.42578125" style="1" bestFit="1" customWidth="1"/>
    <col min="59" max="59" width="9.42578125" style="1" customWidth="1"/>
    <col min="60" max="16384" width="9.140625" style="1"/>
  </cols>
  <sheetData>
    <row r="1" spans="1:59">
      <c r="A1" s="1" t="s">
        <v>83</v>
      </c>
    </row>
    <row r="2" spans="1:59" ht="43.5" customHeight="1">
      <c r="A2" s="42" t="s">
        <v>0</v>
      </c>
      <c r="B2" s="45" t="s">
        <v>3</v>
      </c>
      <c r="C2" s="46"/>
      <c r="D2" s="46"/>
      <c r="E2" s="46"/>
      <c r="F2" s="46"/>
      <c r="G2" s="46"/>
      <c r="H2" s="46"/>
      <c r="I2" s="3"/>
      <c r="J2" s="47" t="s">
        <v>7</v>
      </c>
      <c r="K2" s="48"/>
      <c r="L2" s="48"/>
      <c r="M2" s="48"/>
      <c r="N2" s="48"/>
      <c r="O2" s="48"/>
      <c r="P2" s="48"/>
      <c r="Q2" s="48"/>
      <c r="R2" s="48"/>
      <c r="S2" s="48"/>
      <c r="T2" s="48"/>
      <c r="U2" s="8"/>
      <c r="V2" s="47" t="s">
        <v>8</v>
      </c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9"/>
      <c r="BG2" s="50" t="s">
        <v>45</v>
      </c>
    </row>
    <row r="3" spans="1:59" ht="125.45" customHeight="1">
      <c r="A3" s="43"/>
      <c r="B3" s="42" t="s">
        <v>1</v>
      </c>
      <c r="C3" s="42" t="s">
        <v>5</v>
      </c>
      <c r="D3" s="42" t="s">
        <v>4</v>
      </c>
      <c r="E3" s="42" t="s">
        <v>33</v>
      </c>
      <c r="F3" s="42" t="s">
        <v>34</v>
      </c>
      <c r="G3" s="42" t="s">
        <v>2</v>
      </c>
      <c r="H3" s="42" t="s">
        <v>6</v>
      </c>
      <c r="I3" s="4"/>
      <c r="J3" s="53"/>
      <c r="K3" s="54"/>
      <c r="L3" s="54"/>
      <c r="M3" s="54"/>
      <c r="N3" s="54"/>
      <c r="O3" s="54"/>
      <c r="P3" s="54"/>
      <c r="Q3" s="54"/>
      <c r="R3" s="54"/>
      <c r="S3" s="54"/>
      <c r="T3" s="54"/>
      <c r="U3" s="9"/>
      <c r="V3" s="55" t="s">
        <v>20</v>
      </c>
      <c r="W3" s="56"/>
      <c r="X3" s="56"/>
      <c r="Y3" s="56"/>
      <c r="Z3" s="56"/>
      <c r="AA3" s="55" t="s">
        <v>19</v>
      </c>
      <c r="AB3" s="56"/>
      <c r="AC3" s="56"/>
      <c r="AD3" s="56"/>
      <c r="AE3" s="57"/>
      <c r="AF3" s="55" t="s">
        <v>63</v>
      </c>
      <c r="AG3" s="57"/>
      <c r="AH3" s="55" t="s">
        <v>64</v>
      </c>
      <c r="AI3" s="56"/>
      <c r="AJ3" s="56"/>
      <c r="AK3" s="56"/>
      <c r="AL3" s="57"/>
      <c r="AM3" s="55" t="s">
        <v>50</v>
      </c>
      <c r="AN3" s="56"/>
      <c r="AO3" s="56"/>
      <c r="AP3" s="56"/>
      <c r="AQ3" s="57"/>
      <c r="AR3" s="55" t="s">
        <v>65</v>
      </c>
      <c r="AS3" s="56"/>
      <c r="AT3" s="56"/>
      <c r="AU3" s="56"/>
      <c r="AV3" s="56"/>
      <c r="AW3" s="56"/>
      <c r="AX3" s="57"/>
      <c r="AY3" s="55" t="s">
        <v>66</v>
      </c>
      <c r="AZ3" s="56"/>
      <c r="BA3" s="56"/>
      <c r="BB3" s="56"/>
      <c r="BC3" s="57"/>
      <c r="BD3" s="9"/>
      <c r="BE3" s="60" t="s">
        <v>42</v>
      </c>
      <c r="BF3" s="61"/>
      <c r="BG3" s="51"/>
    </row>
    <row r="4" spans="1:59" ht="27.6" customHeight="1" outlineLevel="1">
      <c r="A4" s="43"/>
      <c r="B4" s="43"/>
      <c r="C4" s="43"/>
      <c r="D4" s="43"/>
      <c r="E4" s="43"/>
      <c r="F4" s="43"/>
      <c r="G4" s="43"/>
      <c r="H4" s="43"/>
      <c r="I4" s="4"/>
      <c r="J4" s="38"/>
      <c r="K4" s="39"/>
      <c r="L4" s="39"/>
      <c r="M4" s="39"/>
      <c r="N4" s="39"/>
      <c r="O4" s="39"/>
      <c r="P4" s="39"/>
      <c r="Q4" s="39"/>
      <c r="R4" s="39"/>
      <c r="S4" s="39"/>
      <c r="T4" s="39"/>
      <c r="U4" s="9"/>
      <c r="V4" s="53">
        <v>40</v>
      </c>
      <c r="W4" s="62"/>
      <c r="X4" s="53">
        <v>15</v>
      </c>
      <c r="Y4" s="62"/>
      <c r="Z4" s="24"/>
      <c r="AA4" s="53">
        <v>10</v>
      </c>
      <c r="AB4" s="62"/>
      <c r="AC4" s="53">
        <v>5</v>
      </c>
      <c r="AD4" s="62"/>
      <c r="AE4" s="22"/>
      <c r="AF4" s="22">
        <v>10</v>
      </c>
      <c r="AG4" s="22"/>
      <c r="AH4" s="22">
        <v>60</v>
      </c>
      <c r="AI4" s="22">
        <v>50</v>
      </c>
      <c r="AJ4" s="22">
        <v>40</v>
      </c>
      <c r="AK4" s="22">
        <v>30</v>
      </c>
      <c r="AL4" s="22"/>
      <c r="AM4" s="22">
        <v>20</v>
      </c>
      <c r="AN4" s="22">
        <v>10</v>
      </c>
      <c r="AO4" s="22">
        <v>5</v>
      </c>
      <c r="AP4" s="22"/>
      <c r="AQ4" s="22"/>
      <c r="AR4" s="53">
        <v>40</v>
      </c>
      <c r="AS4" s="62"/>
      <c r="AT4" s="53">
        <v>20</v>
      </c>
      <c r="AU4" s="62"/>
      <c r="AV4" s="53">
        <v>10</v>
      </c>
      <c r="AW4" s="62"/>
      <c r="AX4" s="23"/>
      <c r="AY4" s="53">
        <v>60</v>
      </c>
      <c r="AZ4" s="62"/>
      <c r="BA4" s="53">
        <v>30</v>
      </c>
      <c r="BB4" s="62"/>
      <c r="BC4" s="22"/>
      <c r="BD4" s="9"/>
      <c r="BE4" s="40"/>
      <c r="BF4" s="41"/>
      <c r="BG4" s="51"/>
    </row>
    <row r="5" spans="1:59" s="7" customFormat="1" ht="170.25" customHeight="1">
      <c r="A5" s="43"/>
      <c r="B5" s="43"/>
      <c r="C5" s="43"/>
      <c r="D5" s="43"/>
      <c r="E5" s="43"/>
      <c r="F5" s="43"/>
      <c r="G5" s="43"/>
      <c r="H5" s="43"/>
      <c r="I5" s="6"/>
      <c r="J5" s="58" t="s">
        <v>9</v>
      </c>
      <c r="K5" s="58" t="s">
        <v>10</v>
      </c>
      <c r="L5" s="58" t="s">
        <v>11</v>
      </c>
      <c r="M5" s="58" t="s">
        <v>12</v>
      </c>
      <c r="N5" s="58" t="s">
        <v>13</v>
      </c>
      <c r="O5" s="58" t="s">
        <v>14</v>
      </c>
      <c r="P5" s="58" t="s">
        <v>15</v>
      </c>
      <c r="Q5" s="58" t="s">
        <v>16</v>
      </c>
      <c r="R5" s="58" t="s">
        <v>17</v>
      </c>
      <c r="S5" s="50" t="s">
        <v>18</v>
      </c>
      <c r="T5" s="50" t="s">
        <v>41</v>
      </c>
      <c r="U5" s="10"/>
      <c r="V5" s="63" t="s">
        <v>35</v>
      </c>
      <c r="W5" s="64"/>
      <c r="X5" s="63" t="s">
        <v>36</v>
      </c>
      <c r="Y5" s="64"/>
      <c r="Z5" s="58" t="s">
        <v>37</v>
      </c>
      <c r="AA5" s="63" t="s">
        <v>39</v>
      </c>
      <c r="AB5" s="64"/>
      <c r="AC5" s="63" t="s">
        <v>38</v>
      </c>
      <c r="AD5" s="64"/>
      <c r="AE5" s="58" t="s">
        <v>40</v>
      </c>
      <c r="AF5" s="58" t="s">
        <v>62</v>
      </c>
      <c r="AG5" s="58" t="s">
        <v>61</v>
      </c>
      <c r="AH5" s="58" t="s">
        <v>57</v>
      </c>
      <c r="AI5" s="58" t="s">
        <v>58</v>
      </c>
      <c r="AJ5" s="58" t="s">
        <v>59</v>
      </c>
      <c r="AK5" s="58" t="s">
        <v>60</v>
      </c>
      <c r="AL5" s="58" t="s">
        <v>56</v>
      </c>
      <c r="AM5" s="58" t="s">
        <v>52</v>
      </c>
      <c r="AN5" s="58" t="s">
        <v>53</v>
      </c>
      <c r="AO5" s="58" t="s">
        <v>54</v>
      </c>
      <c r="AP5" s="58" t="s">
        <v>55</v>
      </c>
      <c r="AQ5" s="58" t="s">
        <v>51</v>
      </c>
      <c r="AR5" s="63" t="s">
        <v>46</v>
      </c>
      <c r="AS5" s="64"/>
      <c r="AT5" s="63" t="s">
        <v>47</v>
      </c>
      <c r="AU5" s="64"/>
      <c r="AV5" s="63" t="s">
        <v>48</v>
      </c>
      <c r="AW5" s="64"/>
      <c r="AX5" s="58" t="s">
        <v>49</v>
      </c>
      <c r="AY5" s="63" t="s">
        <v>77</v>
      </c>
      <c r="AZ5" s="64"/>
      <c r="BA5" s="63" t="s">
        <v>78</v>
      </c>
      <c r="BB5" s="64"/>
      <c r="BC5" s="58" t="s">
        <v>67</v>
      </c>
      <c r="BD5" s="16"/>
      <c r="BE5" s="50" t="s">
        <v>43</v>
      </c>
      <c r="BF5" s="50" t="s">
        <v>44</v>
      </c>
      <c r="BG5" s="51"/>
    </row>
    <row r="6" spans="1:59" s="7" customFormat="1" ht="16.5" customHeight="1">
      <c r="A6" s="44"/>
      <c r="B6" s="44"/>
      <c r="C6" s="44"/>
      <c r="D6" s="44"/>
      <c r="E6" s="44"/>
      <c r="F6" s="44"/>
      <c r="G6" s="44"/>
      <c r="H6" s="44"/>
      <c r="I6" s="6"/>
      <c r="J6" s="59"/>
      <c r="K6" s="59"/>
      <c r="L6" s="59"/>
      <c r="M6" s="59"/>
      <c r="N6" s="59"/>
      <c r="O6" s="59"/>
      <c r="P6" s="59"/>
      <c r="Q6" s="59"/>
      <c r="R6" s="59"/>
      <c r="S6" s="52"/>
      <c r="T6" s="52"/>
      <c r="U6" s="10"/>
      <c r="V6" s="31" t="s">
        <v>22</v>
      </c>
      <c r="W6" s="32" t="s">
        <v>24</v>
      </c>
      <c r="X6" s="31" t="s">
        <v>21</v>
      </c>
      <c r="Y6" s="32" t="s">
        <v>23</v>
      </c>
      <c r="Z6" s="59"/>
      <c r="AA6" s="31" t="s">
        <v>25</v>
      </c>
      <c r="AB6" s="32" t="s">
        <v>26</v>
      </c>
      <c r="AC6" s="31" t="s">
        <v>21</v>
      </c>
      <c r="AD6" s="32" t="s">
        <v>23</v>
      </c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31" t="s">
        <v>27</v>
      </c>
      <c r="AS6" s="32" t="s">
        <v>28</v>
      </c>
      <c r="AT6" s="31" t="s">
        <v>21</v>
      </c>
      <c r="AU6" s="32" t="s">
        <v>23</v>
      </c>
      <c r="AV6" s="31" t="s">
        <v>21</v>
      </c>
      <c r="AW6" s="32" t="s">
        <v>23</v>
      </c>
      <c r="AX6" s="59"/>
      <c r="AY6" s="31" t="s">
        <v>27</v>
      </c>
      <c r="AZ6" s="32" t="s">
        <v>28</v>
      </c>
      <c r="BA6" s="31" t="s">
        <v>21</v>
      </c>
      <c r="BB6" s="32" t="s">
        <v>23</v>
      </c>
      <c r="BC6" s="59"/>
      <c r="BD6" s="16"/>
      <c r="BE6" s="52"/>
      <c r="BF6" s="52"/>
      <c r="BG6" s="52"/>
    </row>
    <row r="7" spans="1:59">
      <c r="A7" s="27"/>
      <c r="B7" s="27"/>
      <c r="C7" s="27"/>
      <c r="D7" s="27"/>
      <c r="E7" s="27"/>
      <c r="F7" s="28">
        <v>37226</v>
      </c>
      <c r="G7" s="29">
        <f ca="1">DATEDIF(F7, TODAY(), "Y")</f>
        <v>18</v>
      </c>
      <c r="H7" s="28"/>
      <c r="I7" s="5"/>
      <c r="J7" s="28"/>
      <c r="K7" s="28"/>
      <c r="L7" s="28"/>
      <c r="M7" s="28"/>
      <c r="N7" s="28"/>
      <c r="O7" s="28"/>
      <c r="P7" s="28"/>
      <c r="Q7" s="28"/>
      <c r="R7" s="28"/>
      <c r="S7" s="25">
        <v>56</v>
      </c>
      <c r="T7" s="14">
        <f>S7*0.5</f>
        <v>28</v>
      </c>
      <c r="U7" s="11"/>
      <c r="V7" s="33" t="s">
        <v>29</v>
      </c>
      <c r="W7" s="34">
        <f>1/4</f>
        <v>0.25</v>
      </c>
      <c r="X7" s="33" t="s">
        <v>29</v>
      </c>
      <c r="Y7" s="34">
        <f>1/4</f>
        <v>0.25</v>
      </c>
      <c r="Z7" s="21">
        <f>W7*$V$4+Y7*$X$4</f>
        <v>13.75</v>
      </c>
      <c r="AA7" s="33"/>
      <c r="AB7" s="34"/>
      <c r="AC7" s="33" t="s">
        <v>75</v>
      </c>
      <c r="AD7" s="34">
        <f>1/3+1/3</f>
        <v>0.66666666666666663</v>
      </c>
      <c r="AE7" s="21">
        <f>AB7*$AA$4+AD7*$AC$4</f>
        <v>3.333333333333333</v>
      </c>
      <c r="AF7" s="30">
        <v>2</v>
      </c>
      <c r="AG7" s="12">
        <f>AF7*$AF$4</f>
        <v>20</v>
      </c>
      <c r="AH7" s="30">
        <v>1</v>
      </c>
      <c r="AI7" s="30">
        <v>0</v>
      </c>
      <c r="AJ7" s="30">
        <v>1</v>
      </c>
      <c r="AK7" s="30">
        <v>0</v>
      </c>
      <c r="AL7" s="12">
        <f>(AH7*$AH$4)+(AI7*$AI$4)+(AJ7*$AJ$4)+(AK7*$AK$4)</f>
        <v>100</v>
      </c>
      <c r="AM7" s="30">
        <v>1</v>
      </c>
      <c r="AN7" s="30">
        <v>0</v>
      </c>
      <c r="AO7" s="30">
        <v>1</v>
      </c>
      <c r="AP7" s="30">
        <v>0</v>
      </c>
      <c r="AQ7" s="12">
        <f>AM7*$AM$4+AN7*$AN$4+AO7*$AN$4+AP7*$AO$4</f>
        <v>30</v>
      </c>
      <c r="AR7" s="33" t="s">
        <v>31</v>
      </c>
      <c r="AS7" s="34">
        <f>1/2</f>
        <v>0.5</v>
      </c>
      <c r="AT7" s="33" t="s">
        <v>74</v>
      </c>
      <c r="AU7" s="34">
        <f>1/2+1/2</f>
        <v>1</v>
      </c>
      <c r="AV7" s="33" t="s">
        <v>30</v>
      </c>
      <c r="AW7" s="34">
        <f>1/1</f>
        <v>1</v>
      </c>
      <c r="AX7" s="12">
        <f>AS7*$AR$4+AU7*$AT$4+AW7*$AV$4</f>
        <v>50</v>
      </c>
      <c r="AY7" s="33" t="s">
        <v>29</v>
      </c>
      <c r="AZ7" s="34">
        <f>1/4</f>
        <v>0.25</v>
      </c>
      <c r="BA7" s="33" t="s">
        <v>76</v>
      </c>
      <c r="BB7" s="34">
        <f>1/5</f>
        <v>0.2</v>
      </c>
      <c r="BC7" s="12">
        <f>AZ7*$AY$4+BB7*$BA$4</f>
        <v>21</v>
      </c>
      <c r="BD7" s="5"/>
      <c r="BE7" s="13">
        <f>Z7+AE7+AG7+AL7+AQ7+AX7+BC7</f>
        <v>238.08333333333331</v>
      </c>
      <c r="BF7" s="2">
        <f>BE7*0.5</f>
        <v>119.04166666666666</v>
      </c>
      <c r="BG7" s="15">
        <f>T7+BF7</f>
        <v>147.04166666666666</v>
      </c>
    </row>
    <row r="8" spans="1:59">
      <c r="A8" s="27"/>
      <c r="B8" s="27"/>
      <c r="C8" s="27"/>
      <c r="D8" s="27"/>
      <c r="E8" s="27"/>
      <c r="F8" s="28">
        <v>36496</v>
      </c>
      <c r="G8" s="29">
        <f t="shared" ref="G8:G13" ca="1" si="0">DATEDIF(F8, TODAY(), "Y")</f>
        <v>20</v>
      </c>
      <c r="H8" s="28"/>
      <c r="I8" s="5"/>
      <c r="J8" s="28"/>
      <c r="K8" s="28"/>
      <c r="L8" s="28"/>
      <c r="M8" s="28"/>
      <c r="N8" s="28"/>
      <c r="O8" s="28"/>
      <c r="P8" s="28"/>
      <c r="Q8" s="28"/>
      <c r="R8" s="28"/>
      <c r="S8" s="26"/>
      <c r="T8" s="14">
        <f t="shared" ref="T8:T13" si="1">S8*0.5</f>
        <v>0</v>
      </c>
      <c r="U8" s="11"/>
      <c r="V8" s="33" t="s">
        <v>30</v>
      </c>
      <c r="W8" s="34">
        <f>1/1</f>
        <v>1</v>
      </c>
      <c r="X8" s="33" t="s">
        <v>31</v>
      </c>
      <c r="Y8" s="34">
        <f>1/2</f>
        <v>0.5</v>
      </c>
      <c r="Z8" s="21">
        <f t="shared" ref="Z8:Z13" si="2">W8*$V$4+Y8*$X$4</f>
        <v>47.5</v>
      </c>
      <c r="AA8" s="33" t="s">
        <v>30</v>
      </c>
      <c r="AB8" s="34">
        <f>1/1</f>
        <v>1</v>
      </c>
      <c r="AC8" s="33" t="s">
        <v>32</v>
      </c>
      <c r="AD8" s="34">
        <f>1/3</f>
        <v>0.33333333333333331</v>
      </c>
      <c r="AE8" s="21">
        <f t="shared" ref="AE8:AE13" si="3">AB8*$AA$4+AD8*$AC$4</f>
        <v>11.666666666666666</v>
      </c>
      <c r="AF8" s="30">
        <v>3</v>
      </c>
      <c r="AG8" s="12">
        <f t="shared" ref="AG8:AG13" si="4">AF8*$AF$4</f>
        <v>30</v>
      </c>
      <c r="AH8" s="30">
        <v>1</v>
      </c>
      <c r="AI8" s="30">
        <v>1</v>
      </c>
      <c r="AJ8" s="30">
        <v>1</v>
      </c>
      <c r="AK8" s="30">
        <v>1</v>
      </c>
      <c r="AL8" s="12">
        <f t="shared" ref="AL8:AL13" si="5">(AH8*$AH$4)+(AI8*$AI$4)+(AJ8*$AJ$4)+(AK8*$AK$4)</f>
        <v>180</v>
      </c>
      <c r="AM8" s="30"/>
      <c r="AN8" s="30"/>
      <c r="AO8" s="30"/>
      <c r="AP8" s="30"/>
      <c r="AQ8" s="12">
        <f t="shared" ref="AQ8:AQ13" si="6">AM8*$AM$4+AN8*$AN$4+AO8*$AN$4+AP8*$AO$4</f>
        <v>0</v>
      </c>
      <c r="AR8" s="33"/>
      <c r="AS8" s="34"/>
      <c r="AT8" s="33"/>
      <c r="AU8" s="34"/>
      <c r="AV8" s="33" t="s">
        <v>31</v>
      </c>
      <c r="AW8" s="34">
        <f>1/2</f>
        <v>0.5</v>
      </c>
      <c r="AX8" s="12">
        <f t="shared" ref="AX8:AX13" si="7">AS8*$AR$4+AU8*$AT$4+AW8*$AV$4</f>
        <v>5</v>
      </c>
      <c r="AY8" s="33"/>
      <c r="AZ8" s="34"/>
      <c r="BA8" s="33"/>
      <c r="BB8" s="34"/>
      <c r="BC8" s="12">
        <f t="shared" ref="BC8:BC13" si="8">AZ8*$AY$4+BB8*$BA$4</f>
        <v>0</v>
      </c>
      <c r="BD8" s="5"/>
      <c r="BE8" s="13">
        <f t="shared" ref="BE8:BE13" si="9">Z8+AE8+AG8+AL8+AQ8+AX8+BC8</f>
        <v>274.16666666666663</v>
      </c>
      <c r="BF8" s="2">
        <f t="shared" ref="BF8:BF13" si="10">BE8*0.5</f>
        <v>137.08333333333331</v>
      </c>
      <c r="BG8" s="15">
        <f t="shared" ref="BG8:BG13" si="11">T8+BF8</f>
        <v>137.08333333333331</v>
      </c>
    </row>
    <row r="9" spans="1:59">
      <c r="A9" s="27"/>
      <c r="B9" s="27"/>
      <c r="C9" s="27"/>
      <c r="D9" s="27"/>
      <c r="E9" s="27"/>
      <c r="F9" s="28">
        <v>36497</v>
      </c>
      <c r="G9" s="29">
        <f t="shared" ca="1" si="0"/>
        <v>20</v>
      </c>
      <c r="H9" s="28"/>
      <c r="I9" s="5"/>
      <c r="J9" s="28"/>
      <c r="K9" s="28"/>
      <c r="L9" s="28"/>
      <c r="M9" s="28"/>
      <c r="N9" s="28"/>
      <c r="O9" s="28"/>
      <c r="P9" s="28"/>
      <c r="Q9" s="28"/>
      <c r="R9" s="28"/>
      <c r="S9" s="26"/>
      <c r="T9" s="14">
        <f t="shared" si="1"/>
        <v>0</v>
      </c>
      <c r="U9" s="11"/>
      <c r="V9" s="33"/>
      <c r="W9" s="34"/>
      <c r="X9" s="33"/>
      <c r="Y9" s="34"/>
      <c r="Z9" s="21">
        <f t="shared" si="2"/>
        <v>0</v>
      </c>
      <c r="AA9" s="33"/>
      <c r="AB9" s="34"/>
      <c r="AC9" s="33"/>
      <c r="AD9" s="34"/>
      <c r="AE9" s="21">
        <f t="shared" si="3"/>
        <v>0</v>
      </c>
      <c r="AF9" s="30"/>
      <c r="AG9" s="12">
        <f>AF9*$AF$4</f>
        <v>0</v>
      </c>
      <c r="AH9" s="30"/>
      <c r="AI9" s="30"/>
      <c r="AJ9" s="30"/>
      <c r="AK9" s="30"/>
      <c r="AL9" s="12">
        <f t="shared" si="5"/>
        <v>0</v>
      </c>
      <c r="AM9" s="30"/>
      <c r="AN9" s="30"/>
      <c r="AO9" s="30"/>
      <c r="AP9" s="30"/>
      <c r="AQ9" s="12">
        <f t="shared" si="6"/>
        <v>0</v>
      </c>
      <c r="AR9" s="33"/>
      <c r="AS9" s="34"/>
      <c r="AT9" s="33"/>
      <c r="AU9" s="34"/>
      <c r="AV9" s="33"/>
      <c r="AW9" s="34"/>
      <c r="AX9" s="12">
        <f t="shared" si="7"/>
        <v>0</v>
      </c>
      <c r="AY9" s="33"/>
      <c r="AZ9" s="34"/>
      <c r="BA9" s="33"/>
      <c r="BB9" s="34"/>
      <c r="BC9" s="12">
        <f t="shared" si="8"/>
        <v>0</v>
      </c>
      <c r="BD9" s="5"/>
      <c r="BE9" s="13">
        <f t="shared" si="9"/>
        <v>0</v>
      </c>
      <c r="BF9" s="2">
        <f t="shared" si="10"/>
        <v>0</v>
      </c>
      <c r="BG9" s="15">
        <f t="shared" si="11"/>
        <v>0</v>
      </c>
    </row>
    <row r="10" spans="1:59">
      <c r="A10" s="27"/>
      <c r="B10" s="27"/>
      <c r="C10" s="27"/>
      <c r="D10" s="27"/>
      <c r="E10" s="27"/>
      <c r="F10" s="28">
        <v>36498</v>
      </c>
      <c r="G10" s="29">
        <f t="shared" ca="1" si="0"/>
        <v>20</v>
      </c>
      <c r="H10" s="28"/>
      <c r="I10" s="5"/>
      <c r="J10" s="28"/>
      <c r="K10" s="28"/>
      <c r="L10" s="28"/>
      <c r="M10" s="28"/>
      <c r="N10" s="28"/>
      <c r="O10" s="28"/>
      <c r="P10" s="28"/>
      <c r="Q10" s="28"/>
      <c r="R10" s="28"/>
      <c r="S10" s="26"/>
      <c r="T10" s="14">
        <f t="shared" si="1"/>
        <v>0</v>
      </c>
      <c r="U10" s="11"/>
      <c r="V10" s="33"/>
      <c r="W10" s="34"/>
      <c r="X10" s="33"/>
      <c r="Y10" s="34"/>
      <c r="Z10" s="21">
        <f t="shared" si="2"/>
        <v>0</v>
      </c>
      <c r="AA10" s="33"/>
      <c r="AB10" s="34"/>
      <c r="AC10" s="33"/>
      <c r="AD10" s="34"/>
      <c r="AE10" s="21">
        <f t="shared" si="3"/>
        <v>0</v>
      </c>
      <c r="AF10" s="30"/>
      <c r="AG10" s="12">
        <f t="shared" si="4"/>
        <v>0</v>
      </c>
      <c r="AH10" s="30"/>
      <c r="AI10" s="30"/>
      <c r="AJ10" s="30"/>
      <c r="AK10" s="30"/>
      <c r="AL10" s="12">
        <f t="shared" si="5"/>
        <v>0</v>
      </c>
      <c r="AM10" s="30"/>
      <c r="AN10" s="30"/>
      <c r="AO10" s="30"/>
      <c r="AP10" s="30"/>
      <c r="AQ10" s="12">
        <f t="shared" si="6"/>
        <v>0</v>
      </c>
      <c r="AR10" s="33"/>
      <c r="AS10" s="34"/>
      <c r="AT10" s="33"/>
      <c r="AU10" s="34"/>
      <c r="AV10" s="33"/>
      <c r="AW10" s="34"/>
      <c r="AX10" s="12">
        <f t="shared" si="7"/>
        <v>0</v>
      </c>
      <c r="AY10" s="33"/>
      <c r="AZ10" s="34"/>
      <c r="BA10" s="33"/>
      <c r="BB10" s="34"/>
      <c r="BC10" s="12">
        <f t="shared" si="8"/>
        <v>0</v>
      </c>
      <c r="BD10" s="5"/>
      <c r="BE10" s="13">
        <f t="shared" si="9"/>
        <v>0</v>
      </c>
      <c r="BF10" s="2">
        <f t="shared" si="10"/>
        <v>0</v>
      </c>
      <c r="BG10" s="15">
        <f t="shared" si="11"/>
        <v>0</v>
      </c>
    </row>
    <row r="11" spans="1:59">
      <c r="A11" s="27"/>
      <c r="B11" s="27"/>
      <c r="C11" s="27"/>
      <c r="D11" s="27"/>
      <c r="E11" s="27"/>
      <c r="F11" s="28">
        <v>36499</v>
      </c>
      <c r="G11" s="29">
        <f t="shared" ca="1" si="0"/>
        <v>20</v>
      </c>
      <c r="H11" s="28"/>
      <c r="I11" s="5"/>
      <c r="J11" s="28"/>
      <c r="K11" s="28"/>
      <c r="L11" s="28"/>
      <c r="M11" s="28"/>
      <c r="N11" s="28"/>
      <c r="O11" s="28"/>
      <c r="P11" s="28"/>
      <c r="Q11" s="28"/>
      <c r="R11" s="28"/>
      <c r="S11" s="26"/>
      <c r="T11" s="14">
        <f t="shared" si="1"/>
        <v>0</v>
      </c>
      <c r="U11" s="11"/>
      <c r="V11" s="33"/>
      <c r="W11" s="34"/>
      <c r="X11" s="33"/>
      <c r="Y11" s="34"/>
      <c r="Z11" s="21">
        <f t="shared" si="2"/>
        <v>0</v>
      </c>
      <c r="AA11" s="33"/>
      <c r="AB11" s="34"/>
      <c r="AC11" s="33"/>
      <c r="AD11" s="34"/>
      <c r="AE11" s="21">
        <f t="shared" si="3"/>
        <v>0</v>
      </c>
      <c r="AF11" s="30"/>
      <c r="AG11" s="12">
        <f t="shared" si="4"/>
        <v>0</v>
      </c>
      <c r="AH11" s="30"/>
      <c r="AI11" s="30"/>
      <c r="AJ11" s="30"/>
      <c r="AK11" s="30"/>
      <c r="AL11" s="12">
        <f t="shared" si="5"/>
        <v>0</v>
      </c>
      <c r="AM11" s="30"/>
      <c r="AN11" s="30"/>
      <c r="AO11" s="30"/>
      <c r="AP11" s="30"/>
      <c r="AQ11" s="12">
        <f t="shared" si="6"/>
        <v>0</v>
      </c>
      <c r="AR11" s="33"/>
      <c r="AS11" s="34"/>
      <c r="AT11" s="33"/>
      <c r="AU11" s="34"/>
      <c r="AV11" s="33"/>
      <c r="AW11" s="34"/>
      <c r="AX11" s="12">
        <f t="shared" si="7"/>
        <v>0</v>
      </c>
      <c r="AY11" s="33"/>
      <c r="AZ11" s="34"/>
      <c r="BA11" s="33"/>
      <c r="BB11" s="34"/>
      <c r="BC11" s="12">
        <f t="shared" si="8"/>
        <v>0</v>
      </c>
      <c r="BD11" s="5"/>
      <c r="BE11" s="13">
        <f t="shared" si="9"/>
        <v>0</v>
      </c>
      <c r="BF11" s="2">
        <f t="shared" si="10"/>
        <v>0</v>
      </c>
      <c r="BG11" s="15">
        <f t="shared" si="11"/>
        <v>0</v>
      </c>
    </row>
    <row r="12" spans="1:59">
      <c r="A12" s="27"/>
      <c r="B12" s="27"/>
      <c r="C12" s="27"/>
      <c r="D12" s="27"/>
      <c r="E12" s="27"/>
      <c r="F12" s="28">
        <v>36500</v>
      </c>
      <c r="G12" s="29">
        <f t="shared" ca="1" si="0"/>
        <v>20</v>
      </c>
      <c r="H12" s="28"/>
      <c r="I12" s="5"/>
      <c r="J12" s="28"/>
      <c r="K12" s="28"/>
      <c r="L12" s="28"/>
      <c r="M12" s="28"/>
      <c r="N12" s="28"/>
      <c r="O12" s="28"/>
      <c r="P12" s="28"/>
      <c r="Q12" s="28"/>
      <c r="R12" s="28"/>
      <c r="S12" s="26"/>
      <c r="T12" s="14">
        <f t="shared" si="1"/>
        <v>0</v>
      </c>
      <c r="U12" s="11"/>
      <c r="V12" s="33"/>
      <c r="W12" s="34"/>
      <c r="X12" s="33"/>
      <c r="Y12" s="34"/>
      <c r="Z12" s="21">
        <f t="shared" si="2"/>
        <v>0</v>
      </c>
      <c r="AA12" s="33"/>
      <c r="AB12" s="34"/>
      <c r="AC12" s="33"/>
      <c r="AD12" s="34"/>
      <c r="AE12" s="21">
        <f t="shared" si="3"/>
        <v>0</v>
      </c>
      <c r="AF12" s="30"/>
      <c r="AG12" s="12">
        <f t="shared" si="4"/>
        <v>0</v>
      </c>
      <c r="AH12" s="30"/>
      <c r="AI12" s="30"/>
      <c r="AJ12" s="30"/>
      <c r="AK12" s="30"/>
      <c r="AL12" s="12">
        <f t="shared" si="5"/>
        <v>0</v>
      </c>
      <c r="AM12" s="30"/>
      <c r="AN12" s="30"/>
      <c r="AO12" s="30"/>
      <c r="AP12" s="30"/>
      <c r="AQ12" s="12">
        <f t="shared" si="6"/>
        <v>0</v>
      </c>
      <c r="AR12" s="33"/>
      <c r="AS12" s="34"/>
      <c r="AT12" s="33"/>
      <c r="AU12" s="34"/>
      <c r="AV12" s="33"/>
      <c r="AW12" s="34"/>
      <c r="AX12" s="12">
        <f t="shared" si="7"/>
        <v>0</v>
      </c>
      <c r="AY12" s="33"/>
      <c r="AZ12" s="34"/>
      <c r="BA12" s="33"/>
      <c r="BB12" s="34"/>
      <c r="BC12" s="12">
        <f t="shared" si="8"/>
        <v>0</v>
      </c>
      <c r="BD12" s="5"/>
      <c r="BE12" s="13">
        <f t="shared" si="9"/>
        <v>0</v>
      </c>
      <c r="BF12" s="2">
        <f t="shared" si="10"/>
        <v>0</v>
      </c>
      <c r="BG12" s="15">
        <f t="shared" si="11"/>
        <v>0</v>
      </c>
    </row>
    <row r="13" spans="1:59">
      <c r="A13" s="27"/>
      <c r="B13" s="27"/>
      <c r="C13" s="27"/>
      <c r="D13" s="27"/>
      <c r="E13" s="27"/>
      <c r="F13" s="28">
        <v>36501</v>
      </c>
      <c r="G13" s="29">
        <f t="shared" ca="1" si="0"/>
        <v>20</v>
      </c>
      <c r="H13" s="28"/>
      <c r="I13" s="5"/>
      <c r="J13" s="28"/>
      <c r="K13" s="28"/>
      <c r="L13" s="28"/>
      <c r="M13" s="28"/>
      <c r="N13" s="28"/>
      <c r="O13" s="28"/>
      <c r="P13" s="28"/>
      <c r="Q13" s="28"/>
      <c r="R13" s="28"/>
      <c r="S13" s="26"/>
      <c r="T13" s="14">
        <f t="shared" si="1"/>
        <v>0</v>
      </c>
      <c r="U13" s="11"/>
      <c r="V13" s="33"/>
      <c r="W13" s="34"/>
      <c r="X13" s="33"/>
      <c r="Y13" s="34"/>
      <c r="Z13" s="21">
        <f t="shared" si="2"/>
        <v>0</v>
      </c>
      <c r="AA13" s="33"/>
      <c r="AB13" s="34"/>
      <c r="AC13" s="33"/>
      <c r="AD13" s="34"/>
      <c r="AE13" s="21">
        <f t="shared" si="3"/>
        <v>0</v>
      </c>
      <c r="AF13" s="30"/>
      <c r="AG13" s="12">
        <f t="shared" si="4"/>
        <v>0</v>
      </c>
      <c r="AH13" s="30"/>
      <c r="AI13" s="30"/>
      <c r="AJ13" s="30"/>
      <c r="AK13" s="30"/>
      <c r="AL13" s="12">
        <f t="shared" si="5"/>
        <v>0</v>
      </c>
      <c r="AM13" s="30"/>
      <c r="AN13" s="30"/>
      <c r="AO13" s="30"/>
      <c r="AP13" s="30"/>
      <c r="AQ13" s="12">
        <f t="shared" si="6"/>
        <v>0</v>
      </c>
      <c r="AR13" s="33"/>
      <c r="AS13" s="34"/>
      <c r="AT13" s="33"/>
      <c r="AU13" s="34"/>
      <c r="AV13" s="33"/>
      <c r="AW13" s="34"/>
      <c r="AX13" s="12">
        <f t="shared" si="7"/>
        <v>0</v>
      </c>
      <c r="AY13" s="33"/>
      <c r="AZ13" s="34"/>
      <c r="BA13" s="33"/>
      <c r="BB13" s="34"/>
      <c r="BC13" s="12">
        <f t="shared" si="8"/>
        <v>0</v>
      </c>
      <c r="BD13" s="5"/>
      <c r="BE13" s="13">
        <f t="shared" si="9"/>
        <v>0</v>
      </c>
      <c r="BF13" s="2">
        <f t="shared" si="10"/>
        <v>0</v>
      </c>
      <c r="BG13" s="15">
        <f t="shared" si="11"/>
        <v>0</v>
      </c>
    </row>
    <row r="16" spans="1:59" ht="20.25">
      <c r="B16" s="35" t="s">
        <v>68</v>
      </c>
    </row>
    <row r="17" spans="2:3">
      <c r="B17" s="36"/>
    </row>
    <row r="18" spans="2:3" ht="20.25">
      <c r="B18" s="35" t="s">
        <v>71</v>
      </c>
    </row>
    <row r="19" spans="2:3" ht="20.25">
      <c r="B19" s="35" t="s">
        <v>69</v>
      </c>
    </row>
    <row r="20" spans="2:3" ht="20.25">
      <c r="B20" s="35"/>
    </row>
    <row r="21" spans="2:3" ht="20.25">
      <c r="B21" s="35" t="s">
        <v>72</v>
      </c>
    </row>
    <row r="22" spans="2:3">
      <c r="B22" s="31" t="s">
        <v>22</v>
      </c>
      <c r="C22" s="32" t="s">
        <v>24</v>
      </c>
    </row>
    <row r="23" spans="2:3">
      <c r="B23" s="33" t="s">
        <v>70</v>
      </c>
      <c r="C23" s="37" t="s">
        <v>73</v>
      </c>
    </row>
  </sheetData>
  <sheetProtection password="CE28" sheet="1" objects="1" scenarios="1" selectLockedCells="1"/>
  <mergeCells count="68">
    <mergeCell ref="BA5:BB5"/>
    <mergeCell ref="BC5:BC6"/>
    <mergeCell ref="BE5:BE6"/>
    <mergeCell ref="BF5:BF6"/>
    <mergeCell ref="AQ5:AQ6"/>
    <mergeCell ref="AR5:AS5"/>
    <mergeCell ref="AT5:AU5"/>
    <mergeCell ref="AV5:AW5"/>
    <mergeCell ref="AX5:AX6"/>
    <mergeCell ref="AY5:AZ5"/>
    <mergeCell ref="AK5:AK6"/>
    <mergeCell ref="AL5:AL6"/>
    <mergeCell ref="AM5:AM6"/>
    <mergeCell ref="AN5:AN6"/>
    <mergeCell ref="AO5:AO6"/>
    <mergeCell ref="J5:J6"/>
    <mergeCell ref="K5:K6"/>
    <mergeCell ref="L5:L6"/>
    <mergeCell ref="M5:M6"/>
    <mergeCell ref="N5:N6"/>
    <mergeCell ref="O5:O6"/>
    <mergeCell ref="AH3:AL3"/>
    <mergeCell ref="AM3:AQ3"/>
    <mergeCell ref="AR3:AX3"/>
    <mergeCell ref="AY3:BC3"/>
    <mergeCell ref="AC5:AD5"/>
    <mergeCell ref="AT4:AU4"/>
    <mergeCell ref="AV4:AW4"/>
    <mergeCell ref="AY4:AZ4"/>
    <mergeCell ref="BA4:BB4"/>
    <mergeCell ref="T5:T6"/>
    <mergeCell ref="V5:W5"/>
    <mergeCell ref="X5:Y5"/>
    <mergeCell ref="Z5:Z6"/>
    <mergeCell ref="AA5:AB5"/>
    <mergeCell ref="AP5:AP6"/>
    <mergeCell ref="Q5:Q6"/>
    <mergeCell ref="R5:R6"/>
    <mergeCell ref="S5:S6"/>
    <mergeCell ref="BE3:BF3"/>
    <mergeCell ref="V4:W4"/>
    <mergeCell ref="X4:Y4"/>
    <mergeCell ref="AA4:AB4"/>
    <mergeCell ref="AC4:AD4"/>
    <mergeCell ref="AR4:AS4"/>
    <mergeCell ref="AF3:AG3"/>
    <mergeCell ref="AE5:AE6"/>
    <mergeCell ref="AF5:AF6"/>
    <mergeCell ref="AG5:AG6"/>
    <mergeCell ref="AH5:AH6"/>
    <mergeCell ref="AI5:AI6"/>
    <mergeCell ref="AJ5:AJ6"/>
    <mergeCell ref="A2:A6"/>
    <mergeCell ref="B2:H2"/>
    <mergeCell ref="J2:T2"/>
    <mergeCell ref="V2:BF2"/>
    <mergeCell ref="BG2:BG6"/>
    <mergeCell ref="B3:B6"/>
    <mergeCell ref="C3:C6"/>
    <mergeCell ref="D3:D6"/>
    <mergeCell ref="E3:E6"/>
    <mergeCell ref="F3:F6"/>
    <mergeCell ref="G3:G6"/>
    <mergeCell ref="H3:H6"/>
    <mergeCell ref="J3:T3"/>
    <mergeCell ref="V3:Z3"/>
    <mergeCell ref="AA3:AE3"/>
    <mergeCell ref="P5:P6"/>
  </mergeCells>
  <pageMargins left="3.937007874015748E-2" right="3.937007874015748E-2" top="0.15748031496062992" bottom="0.19685039370078741" header="0.11811023622047244" footer="0.11811023622047244"/>
  <pageSetup paperSize="9" scale="2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Б2 курс</vt:lpstr>
      <vt:lpstr>Б3 курс</vt:lpstr>
      <vt:lpstr>Б4 курс</vt:lpstr>
      <vt:lpstr>М1 курс</vt:lpstr>
      <vt:lpstr>М2 курс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2020-07-30T11:58:26Z</dcterms:modified>
</cp:coreProperties>
</file>